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hengja\Documents\Web\PICFI\2024\"/>
    </mc:Choice>
  </mc:AlternateContent>
  <xr:revisionPtr revIDLastSave="0" documentId="13_ncr:1_{B5943E7A-D485-413E-AF8F-2C4A436F0DC8}" xr6:coauthVersionLast="47" xr6:coauthVersionMax="47" xr10:uidLastSave="{00000000-0000-0000-0000-000000000000}"/>
  <bookViews>
    <workbookView xWindow="-28920" yWindow="-120" windowWidth="29040" windowHeight="15990" firstSheet="7" activeTab="8" xr2:uid="{00000000-000D-0000-FFFF-FFFF00000000}"/>
  </bookViews>
  <sheets>
    <sheet name="1. Shellfish Production" sheetId="15" r:id="rId1"/>
    <sheet name="1. Fin Fish Production" sheetId="14" r:id="rId2"/>
    <sheet name="1. Macro Algae Production" sheetId="13" r:id="rId3"/>
    <sheet name="2. Capacity and Training" sheetId="8" r:id="rId4"/>
    <sheet name="3. Costs and Budget" sheetId="1" r:id="rId5"/>
    <sheet name="3b. Multiyear Costs and Budget" sheetId="10" r:id="rId6"/>
    <sheet name="4. Operational Costs and Budget" sheetId="11" r:id="rId7"/>
    <sheet name="5. Depreciation of Assets" sheetId="9" r:id="rId8"/>
    <sheet name="6. Project Estimates" sheetId="2" r:id="rId9"/>
    <sheet name="7. Project Assessment (IRR)" sheetId="3" r:id="rId10"/>
    <sheet name="8. Jobs &amp; Employment" sheetId="5" r:id="rId11"/>
    <sheet name="9. Work Plan" sheetId="4"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2" l="1"/>
  <c r="G33" i="13"/>
  <c r="G32" i="13"/>
  <c r="G31" i="13"/>
  <c r="G30" i="13"/>
  <c r="G29" i="13"/>
  <c r="G28" i="13"/>
  <c r="G27" i="13"/>
  <c r="G26" i="13"/>
  <c r="G25" i="13"/>
  <c r="G20" i="13"/>
  <c r="G19" i="13"/>
  <c r="G18" i="13"/>
  <c r="G17" i="13"/>
  <c r="G16" i="13"/>
  <c r="G15" i="13"/>
  <c r="E20" i="13"/>
  <c r="I20" i="13" s="1"/>
  <c r="E19" i="13"/>
  <c r="I19" i="13" s="1"/>
  <c r="E18" i="13"/>
  <c r="I18" i="13" s="1"/>
  <c r="E17" i="13"/>
  <c r="I17" i="13" s="1"/>
  <c r="E16" i="13"/>
  <c r="I16" i="13" s="1"/>
  <c r="E33" i="13"/>
  <c r="I33" i="13" s="1"/>
  <c r="E32" i="13"/>
  <c r="I32" i="13" s="1"/>
  <c r="E31" i="13"/>
  <c r="I31" i="13" s="1"/>
  <c r="E30" i="13"/>
  <c r="I30" i="13" s="1"/>
  <c r="E29" i="13"/>
  <c r="I29" i="13" s="1"/>
  <c r="E28" i="13"/>
  <c r="I28" i="13" s="1"/>
  <c r="E27" i="13"/>
  <c r="I27" i="13" s="1"/>
  <c r="E26" i="13"/>
  <c r="I26" i="13" s="1"/>
  <c r="E25" i="13"/>
  <c r="I25" i="13" s="1"/>
  <c r="E15" i="13"/>
  <c r="I15" i="13" s="1"/>
  <c r="H36" i="14"/>
  <c r="H35" i="14"/>
  <c r="H34" i="14"/>
  <c r="J34" i="14"/>
  <c r="L36" i="14"/>
  <c r="L35" i="14"/>
  <c r="L34" i="14"/>
  <c r="E36" i="14"/>
  <c r="K36" i="14" s="1"/>
  <c r="E35" i="14"/>
  <c r="K35" i="14" s="1"/>
  <c r="E34" i="14"/>
  <c r="K34" i="14" s="1"/>
  <c r="E33" i="14"/>
  <c r="K33" i="14" s="1"/>
  <c r="M37" i="14"/>
  <c r="I37" i="14"/>
  <c r="F37" i="14"/>
  <c r="D37" i="14"/>
  <c r="C37" i="14"/>
  <c r="E32" i="14"/>
  <c r="K32" i="14" s="1"/>
  <c r="E31" i="14"/>
  <c r="K31" i="14" s="1"/>
  <c r="E30" i="14"/>
  <c r="K30" i="14" s="1"/>
  <c r="E29" i="14"/>
  <c r="K29" i="14" s="1"/>
  <c r="E28" i="14"/>
  <c r="O24" i="14"/>
  <c r="M24" i="14"/>
  <c r="G24" i="14"/>
  <c r="F24" i="14"/>
  <c r="D24" i="14"/>
  <c r="C24" i="14"/>
  <c r="H23" i="14"/>
  <c r="E23" i="14"/>
  <c r="I23" i="14" s="1"/>
  <c r="H22" i="14"/>
  <c r="E22" i="14"/>
  <c r="I22" i="14" s="1"/>
  <c r="H21" i="14"/>
  <c r="E21" i="14"/>
  <c r="I21" i="14" s="1"/>
  <c r="H20" i="14"/>
  <c r="E20" i="14"/>
  <c r="I20" i="14" s="1"/>
  <c r="H19" i="14"/>
  <c r="E19" i="14"/>
  <c r="I19" i="14" s="1"/>
  <c r="H18" i="14"/>
  <c r="E18" i="14"/>
  <c r="I18" i="14" s="1"/>
  <c r="H17" i="14"/>
  <c r="E17" i="14"/>
  <c r="I17" i="14" s="1"/>
  <c r="H16" i="14"/>
  <c r="H24" i="14" s="1"/>
  <c r="E16" i="14"/>
  <c r="D33" i="15"/>
  <c r="G33" i="15" s="1"/>
  <c r="J18" i="2" s="1"/>
  <c r="D32" i="15"/>
  <c r="G32" i="15" s="1"/>
  <c r="I18" i="2" s="1"/>
  <c r="D31" i="15"/>
  <c r="G31" i="15" s="1"/>
  <c r="H18" i="2" s="1"/>
  <c r="D30" i="15"/>
  <c r="F35" i="15"/>
  <c r="C35" i="15"/>
  <c r="B35" i="15"/>
  <c r="D34" i="15"/>
  <c r="G34" i="15" s="1"/>
  <c r="K18" i="2" s="1"/>
  <c r="D29" i="15"/>
  <c r="G29" i="15" s="1"/>
  <c r="F18" i="2" s="1"/>
  <c r="D28" i="15"/>
  <c r="G28" i="15" s="1"/>
  <c r="E18" i="2" s="1"/>
  <c r="D27" i="15"/>
  <c r="G27" i="15" s="1"/>
  <c r="D18" i="2" s="1"/>
  <c r="D26" i="15"/>
  <c r="F21" i="15"/>
  <c r="C21" i="15"/>
  <c r="B21" i="15"/>
  <c r="D20" i="15"/>
  <c r="G20" i="15" s="1"/>
  <c r="D19" i="15"/>
  <c r="G19" i="15" s="1"/>
  <c r="D18" i="15"/>
  <c r="G18" i="15" s="1"/>
  <c r="D17" i="15"/>
  <c r="D47" i="10"/>
  <c r="D7" i="11"/>
  <c r="D18" i="11"/>
  <c r="H77" i="1"/>
  <c r="G77" i="1"/>
  <c r="F77" i="1"/>
  <c r="E76" i="1"/>
  <c r="E75" i="1"/>
  <c r="E74" i="1"/>
  <c r="E73" i="1"/>
  <c r="E72" i="1"/>
  <c r="H70" i="1"/>
  <c r="G70" i="1"/>
  <c r="F70" i="1"/>
  <c r="I70" i="1" s="1"/>
  <c r="C70" i="1"/>
  <c r="E69" i="1"/>
  <c r="E68" i="1"/>
  <c r="E67" i="1"/>
  <c r="E66" i="1"/>
  <c r="E65" i="1"/>
  <c r="E64" i="1"/>
  <c r="G61" i="1"/>
  <c r="F61" i="1"/>
  <c r="C61" i="1"/>
  <c r="E60" i="1"/>
  <c r="E59" i="1"/>
  <c r="E58" i="1"/>
  <c r="E57" i="1"/>
  <c r="H55" i="1"/>
  <c r="H61" i="1" s="1"/>
  <c r="G55" i="1"/>
  <c r="F55" i="1"/>
  <c r="I55" i="1" s="1"/>
  <c r="C55" i="1"/>
  <c r="E54" i="1"/>
  <c r="E53" i="1"/>
  <c r="E51" i="1"/>
  <c r="E55" i="1" s="1"/>
  <c r="H48" i="1"/>
  <c r="G48" i="1"/>
  <c r="F48" i="1"/>
  <c r="C48" i="1"/>
  <c r="E47" i="1"/>
  <c r="E46" i="1"/>
  <c r="E45" i="1"/>
  <c r="E48" i="1" s="1"/>
  <c r="H43" i="1"/>
  <c r="G43" i="1"/>
  <c r="F43" i="1"/>
  <c r="C43" i="1"/>
  <c r="E42" i="1"/>
  <c r="E43" i="1" s="1"/>
  <c r="C35" i="1"/>
  <c r="H34" i="1"/>
  <c r="G34" i="1"/>
  <c r="F34" i="1"/>
  <c r="I33" i="1"/>
  <c r="I32" i="1"/>
  <c r="E32" i="1"/>
  <c r="I31" i="1"/>
  <c r="E31" i="1"/>
  <c r="I30" i="1"/>
  <c r="E30" i="1"/>
  <c r="I29" i="1"/>
  <c r="E29" i="1"/>
  <c r="I28" i="1"/>
  <c r="E28" i="1"/>
  <c r="I27" i="1"/>
  <c r="E27" i="1"/>
  <c r="I26" i="1"/>
  <c r="E26" i="1"/>
  <c r="I25" i="1"/>
  <c r="E25" i="1"/>
  <c r="I24" i="1"/>
  <c r="E24" i="1"/>
  <c r="I23" i="1"/>
  <c r="E23" i="1"/>
  <c r="I22" i="1"/>
  <c r="E22" i="1"/>
  <c r="I21" i="1"/>
  <c r="E21" i="1"/>
  <c r="I20" i="1"/>
  <c r="E20" i="1"/>
  <c r="I19" i="1"/>
  <c r="E19" i="1"/>
  <c r="C19" i="9" s="1"/>
  <c r="H43" i="11"/>
  <c r="G43" i="11"/>
  <c r="F43" i="11"/>
  <c r="E43" i="11"/>
  <c r="D42" i="11"/>
  <c r="D40" i="11"/>
  <c r="D39" i="11"/>
  <c r="D41" i="11" s="1"/>
  <c r="D38" i="11"/>
  <c r="D43" i="11" s="1"/>
  <c r="H36" i="11"/>
  <c r="G36" i="11"/>
  <c r="F36" i="11"/>
  <c r="E36" i="11"/>
  <c r="E45" i="11" s="1"/>
  <c r="C36" i="11"/>
  <c r="B36" i="11"/>
  <c r="D35" i="11"/>
  <c r="D34" i="11"/>
  <c r="D33" i="11"/>
  <c r="D32" i="11"/>
  <c r="D31" i="11"/>
  <c r="D30" i="11"/>
  <c r="D36" i="11" s="1"/>
  <c r="H27" i="11"/>
  <c r="G27" i="11"/>
  <c r="F27" i="11"/>
  <c r="E27" i="11"/>
  <c r="C27" i="11"/>
  <c r="B27" i="11"/>
  <c r="D26" i="11"/>
  <c r="D25" i="11"/>
  <c r="D24" i="11"/>
  <c r="D23" i="11"/>
  <c r="D27" i="11" s="1"/>
  <c r="H21" i="11"/>
  <c r="G21" i="11"/>
  <c r="F21" i="11"/>
  <c r="E21" i="11"/>
  <c r="C21" i="11"/>
  <c r="B21" i="11"/>
  <c r="D20" i="11"/>
  <c r="D19" i="11"/>
  <c r="D17" i="11"/>
  <c r="D21" i="11" s="1"/>
  <c r="H14" i="11"/>
  <c r="G14" i="11"/>
  <c r="F14" i="11"/>
  <c r="E14" i="11"/>
  <c r="C14" i="11"/>
  <c r="B14" i="11"/>
  <c r="D13" i="11"/>
  <c r="D12" i="11"/>
  <c r="D11" i="11"/>
  <c r="D14" i="11" s="1"/>
  <c r="H9" i="11"/>
  <c r="G9" i="11"/>
  <c r="F9" i="11"/>
  <c r="E9" i="11"/>
  <c r="C9" i="11"/>
  <c r="B9" i="11"/>
  <c r="D8" i="11"/>
  <c r="D9" i="11" s="1"/>
  <c r="G75" i="10"/>
  <c r="F75" i="10"/>
  <c r="E75" i="10"/>
  <c r="D73" i="10"/>
  <c r="D72" i="10"/>
  <c r="D71" i="10"/>
  <c r="D70" i="10"/>
  <c r="D69" i="10"/>
  <c r="D68" i="10"/>
  <c r="D67" i="10"/>
  <c r="D66" i="10"/>
  <c r="D65" i="10"/>
  <c r="D64" i="10"/>
  <c r="D63" i="10"/>
  <c r="D62" i="10"/>
  <c r="D61" i="10"/>
  <c r="D60" i="10"/>
  <c r="B52" i="10"/>
  <c r="G51" i="10"/>
  <c r="F51" i="10"/>
  <c r="E51" i="10"/>
  <c r="D49" i="10"/>
  <c r="D48" i="10"/>
  <c r="D46" i="10"/>
  <c r="D45" i="10"/>
  <c r="D44" i="10"/>
  <c r="D43" i="10"/>
  <c r="D42" i="10"/>
  <c r="D41" i="10"/>
  <c r="D40" i="10"/>
  <c r="D39" i="10"/>
  <c r="D38" i="10"/>
  <c r="D37" i="10"/>
  <c r="D36" i="10"/>
  <c r="B27" i="10"/>
  <c r="G26" i="10"/>
  <c r="F26" i="10"/>
  <c r="E26" i="10"/>
  <c r="D24" i="10"/>
  <c r="D23" i="10"/>
  <c r="D22" i="10"/>
  <c r="D21" i="10"/>
  <c r="D20" i="10"/>
  <c r="D19" i="10"/>
  <c r="D18" i="10"/>
  <c r="D17" i="10"/>
  <c r="D16" i="10"/>
  <c r="D15" i="10"/>
  <c r="D14" i="10"/>
  <c r="D13" i="10"/>
  <c r="D12" i="10"/>
  <c r="D11" i="10"/>
  <c r="I30" i="5"/>
  <c r="H30" i="5"/>
  <c r="G30" i="5"/>
  <c r="F30" i="5"/>
  <c r="E30" i="5"/>
  <c r="D30" i="5"/>
  <c r="I15" i="5"/>
  <c r="H15" i="5"/>
  <c r="G15" i="5"/>
  <c r="F15" i="5"/>
  <c r="E15" i="5"/>
  <c r="D15" i="5"/>
  <c r="J23" i="5"/>
  <c r="K23" i="5" s="1"/>
  <c r="J24" i="5"/>
  <c r="K24" i="5" s="1"/>
  <c r="J25" i="5"/>
  <c r="K25" i="5" s="1"/>
  <c r="J26" i="5"/>
  <c r="K26" i="5" s="1"/>
  <c r="J27" i="5"/>
  <c r="K27" i="5" s="1"/>
  <c r="J28" i="5"/>
  <c r="K28" i="5"/>
  <c r="J29" i="5"/>
  <c r="K29" i="5" s="1"/>
  <c r="J22" i="5"/>
  <c r="K22" i="5" s="1"/>
  <c r="K8" i="5"/>
  <c r="K11" i="5"/>
  <c r="J8" i="5"/>
  <c r="J9" i="5"/>
  <c r="K9" i="5" s="1"/>
  <c r="J10" i="5"/>
  <c r="K10" i="5" s="1"/>
  <c r="J11" i="5"/>
  <c r="J12" i="5"/>
  <c r="K12" i="5" s="1"/>
  <c r="J13" i="5"/>
  <c r="K13" i="5" s="1"/>
  <c r="J14" i="5"/>
  <c r="K14" i="5" s="1"/>
  <c r="J7" i="5"/>
  <c r="K7" i="5" s="1"/>
  <c r="E77" i="1" l="1"/>
  <c r="I48" i="1"/>
  <c r="I43" i="1"/>
  <c r="E70" i="1"/>
  <c r="E79" i="1" s="1"/>
  <c r="E61" i="1"/>
  <c r="H33" i="14"/>
  <c r="G33" i="14" s="1"/>
  <c r="L33" i="14"/>
  <c r="N33" i="14" s="1"/>
  <c r="H17" i="2" s="1"/>
  <c r="K25" i="13"/>
  <c r="M25" i="13" s="1"/>
  <c r="K26" i="13"/>
  <c r="M26" i="13" s="1"/>
  <c r="D16" i="2" s="1"/>
  <c r="K27" i="13"/>
  <c r="M27" i="13" s="1"/>
  <c r="E16" i="2" s="1"/>
  <c r="K28" i="13"/>
  <c r="M28" i="13" s="1"/>
  <c r="F16" i="2" s="1"/>
  <c r="K29" i="13"/>
  <c r="M29" i="13" s="1"/>
  <c r="G16" i="2" s="1"/>
  <c r="K30" i="13"/>
  <c r="M30" i="13" s="1"/>
  <c r="H16" i="2" s="1"/>
  <c r="K31" i="13"/>
  <c r="M31" i="13" s="1"/>
  <c r="I16" i="2" s="1"/>
  <c r="K32" i="13"/>
  <c r="M32" i="13" s="1"/>
  <c r="J16" i="2" s="1"/>
  <c r="K33" i="13"/>
  <c r="M33" i="13" s="1"/>
  <c r="K16" i="2" s="1"/>
  <c r="K16" i="13"/>
  <c r="M16" i="13" s="1"/>
  <c r="K17" i="13"/>
  <c r="M17" i="13" s="1"/>
  <c r="K18" i="13"/>
  <c r="M18" i="13" s="1"/>
  <c r="K19" i="13"/>
  <c r="M19" i="13" s="1"/>
  <c r="K20" i="13"/>
  <c r="M20" i="13" s="1"/>
  <c r="K15" i="13"/>
  <c r="M15" i="13" s="1"/>
  <c r="M21" i="13" s="1"/>
  <c r="B16" i="2" s="1"/>
  <c r="G30" i="15"/>
  <c r="G18" i="2" s="1"/>
  <c r="D35" i="15"/>
  <c r="N34" i="14"/>
  <c r="I17" i="2" s="1"/>
  <c r="N35" i="14"/>
  <c r="J17" i="2" s="1"/>
  <c r="N36" i="14"/>
  <c r="K17" i="2" s="1"/>
  <c r="E24" i="14"/>
  <c r="I16" i="14"/>
  <c r="P17" i="14"/>
  <c r="K17" i="14"/>
  <c r="P18" i="14"/>
  <c r="Q18" i="14" s="1"/>
  <c r="K18" i="14"/>
  <c r="P19" i="14"/>
  <c r="Q19" i="14" s="1"/>
  <c r="K19" i="14"/>
  <c r="P20" i="14"/>
  <c r="Q20" i="14" s="1"/>
  <c r="K20" i="14"/>
  <c r="P21" i="14"/>
  <c r="Q21" i="14" s="1"/>
  <c r="K21" i="14"/>
  <c r="P22" i="14"/>
  <c r="Q22" i="14" s="1"/>
  <c r="K22" i="14"/>
  <c r="P23" i="14"/>
  <c r="Q23" i="14" s="1"/>
  <c r="K23" i="14"/>
  <c r="E37" i="14"/>
  <c r="K28" i="14"/>
  <c r="L29" i="14"/>
  <c r="N29" i="14" s="1"/>
  <c r="D17" i="2" s="1"/>
  <c r="H29" i="14"/>
  <c r="L30" i="14"/>
  <c r="N30" i="14" s="1"/>
  <c r="E17" i="2" s="1"/>
  <c r="H30" i="14"/>
  <c r="L31" i="14"/>
  <c r="N31" i="14" s="1"/>
  <c r="F17" i="2" s="1"/>
  <c r="H31" i="14"/>
  <c r="L32" i="14"/>
  <c r="N32" i="14" s="1"/>
  <c r="G17" i="2" s="1"/>
  <c r="H32" i="14"/>
  <c r="D21" i="15"/>
  <c r="G17" i="15"/>
  <c r="G21" i="15" s="1"/>
  <c r="G26" i="15"/>
  <c r="E35" i="1"/>
  <c r="E34" i="1"/>
  <c r="F35" i="1" s="1"/>
  <c r="I34" i="1"/>
  <c r="G35" i="1"/>
  <c r="H35" i="1"/>
  <c r="I61" i="1"/>
  <c r="C79" i="1"/>
  <c r="F79" i="1"/>
  <c r="I77" i="1"/>
  <c r="G79" i="1"/>
  <c r="H79" i="1"/>
  <c r="B45" i="11"/>
  <c r="E46" i="11"/>
  <c r="E47" i="11" s="1"/>
  <c r="D45" i="11"/>
  <c r="F45" i="11"/>
  <c r="G45" i="11"/>
  <c r="G47" i="11" s="1"/>
  <c r="H45" i="11"/>
  <c r="H47" i="11" s="1"/>
  <c r="D27" i="10"/>
  <c r="D26" i="10"/>
  <c r="E27" i="10"/>
  <c r="F27" i="10"/>
  <c r="G27" i="10"/>
  <c r="D52" i="10"/>
  <c r="D51" i="10"/>
  <c r="E52" i="10"/>
  <c r="F52" i="10"/>
  <c r="G52" i="10"/>
  <c r="D76" i="10"/>
  <c r="D78" i="10" s="1"/>
  <c r="D75" i="10"/>
  <c r="D77" i="10" s="1"/>
  <c r="E77" i="10"/>
  <c r="H75" i="10"/>
  <c r="F77" i="10"/>
  <c r="G77" i="10"/>
  <c r="J15" i="5"/>
  <c r="E12" i="9"/>
  <c r="G12" i="9" s="1"/>
  <c r="C28" i="9"/>
  <c r="G35" i="15" l="1"/>
  <c r="C18" i="2"/>
  <c r="C16" i="2"/>
  <c r="M34" i="13"/>
  <c r="J36" i="14"/>
  <c r="G36" i="14"/>
  <c r="J35" i="14"/>
  <c r="G35" i="14"/>
  <c r="G34" i="14"/>
  <c r="J33" i="14"/>
  <c r="J32" i="14"/>
  <c r="G32" i="14"/>
  <c r="J31" i="14"/>
  <c r="G31" i="14"/>
  <c r="J30" i="14"/>
  <c r="G30" i="14"/>
  <c r="J29" i="14"/>
  <c r="G29" i="14"/>
  <c r="K37" i="14"/>
  <c r="L28" i="14"/>
  <c r="H28" i="14"/>
  <c r="N23" i="14"/>
  <c r="J23" i="14"/>
  <c r="N22" i="14"/>
  <c r="J22" i="14"/>
  <c r="N21" i="14"/>
  <c r="J21" i="14"/>
  <c r="N20" i="14"/>
  <c r="J20" i="14"/>
  <c r="N19" i="14"/>
  <c r="J19" i="14"/>
  <c r="N18" i="14"/>
  <c r="J18" i="14"/>
  <c r="Q17" i="14"/>
  <c r="N17" i="14"/>
  <c r="J17" i="14"/>
  <c r="I24" i="14"/>
  <c r="P16" i="14"/>
  <c r="K16" i="14"/>
  <c r="H77" i="10"/>
  <c r="F47" i="11"/>
  <c r="H48" i="11" s="1"/>
  <c r="H80" i="1"/>
  <c r="H81" i="1"/>
  <c r="G80" i="1"/>
  <c r="G81" i="1"/>
  <c r="F80" i="1"/>
  <c r="I80" i="1" s="1"/>
  <c r="I79" i="1"/>
  <c r="F81" i="1"/>
  <c r="I81" i="1" s="1"/>
  <c r="E81" i="1"/>
  <c r="E80" i="1"/>
  <c r="B23" i="2" s="1"/>
  <c r="C23" i="2" s="1"/>
  <c r="D23" i="2" s="1"/>
  <c r="E23" i="2" s="1"/>
  <c r="F23" i="2" s="1"/>
  <c r="G23" i="2" s="1"/>
  <c r="H23" i="2" s="1"/>
  <c r="I23" i="2" s="1"/>
  <c r="J23" i="2" s="1"/>
  <c r="K23" i="2" s="1"/>
  <c r="I35" i="1"/>
  <c r="H46" i="11"/>
  <c r="G78" i="10"/>
  <c r="G76" i="10"/>
  <c r="F78" i="10"/>
  <c r="F76" i="10"/>
  <c r="E78" i="10"/>
  <c r="H78" i="10" s="1"/>
  <c r="E76" i="10"/>
  <c r="H76" i="10" s="1"/>
  <c r="H52" i="10"/>
  <c r="H27" i="10"/>
  <c r="K30" i="5"/>
  <c r="E28" i="9"/>
  <c r="G28" i="9" s="1"/>
  <c r="D47" i="11" l="1"/>
  <c r="K24" i="14"/>
  <c r="N16" i="14"/>
  <c r="N24" i="14" s="1"/>
  <c r="J16" i="14"/>
  <c r="J24" i="14" s="1"/>
  <c r="P24" i="14"/>
  <c r="Q16" i="14"/>
  <c r="Q24" i="14" s="1"/>
  <c r="B17" i="2" s="1"/>
  <c r="H37" i="14"/>
  <c r="J28" i="14"/>
  <c r="J37" i="14" s="1"/>
  <c r="G28" i="14"/>
  <c r="G37" i="14" s="1"/>
  <c r="L37" i="14"/>
  <c r="N28" i="14"/>
  <c r="D46" i="11"/>
  <c r="D48" i="11" s="1"/>
  <c r="H82" i="1"/>
  <c r="G82" i="1"/>
  <c r="F82" i="1"/>
  <c r="C22" i="9"/>
  <c r="C21" i="9"/>
  <c r="C20" i="9"/>
  <c r="C18" i="9"/>
  <c r="C17" i="9"/>
  <c r="C16" i="9"/>
  <c r="C15" i="9"/>
  <c r="C24" i="9"/>
  <c r="C25" i="9"/>
  <c r="C26" i="9"/>
  <c r="C27" i="9"/>
  <c r="C23" i="9"/>
  <c r="I82" i="1" l="1"/>
  <c r="N37" i="14"/>
  <c r="C17" i="2"/>
  <c r="E21" i="9"/>
  <c r="G21" i="9" s="1"/>
  <c r="C14" i="9"/>
  <c r="E15" i="9"/>
  <c r="G15" i="9" s="1"/>
  <c r="E19" i="9"/>
  <c r="E27" i="9"/>
  <c r="G27" i="9" s="1"/>
  <c r="E24" i="9"/>
  <c r="E16" i="9"/>
  <c r="G16" i="9" s="1"/>
  <c r="E23" i="9"/>
  <c r="G23" i="9" s="1"/>
  <c r="E20" i="9"/>
  <c r="G20" i="9" s="1"/>
  <c r="E25" i="9"/>
  <c r="E17" i="9"/>
  <c r="G17" i="9" s="1"/>
  <c r="E26" i="9"/>
  <c r="G26" i="9" s="1"/>
  <c r="E22" i="9"/>
  <c r="E18" i="9"/>
  <c r="G18" i="9"/>
  <c r="E14" i="9" l="1"/>
  <c r="G14" i="9" s="1"/>
  <c r="G30" i="9" s="1"/>
  <c r="C13" i="3" s="1"/>
  <c r="L22" i="3" s="1"/>
  <c r="C30" i="9"/>
  <c r="C12" i="3" s="1"/>
  <c r="C22" i="3" s="1"/>
  <c r="C19" i="2"/>
  <c r="D19" i="2" s="1"/>
  <c r="E19" i="2" s="1"/>
  <c r="F19" i="2" s="1"/>
  <c r="G19" i="2" s="1"/>
  <c r="H19" i="2" s="1"/>
  <c r="I19" i="2" s="1"/>
  <c r="J19" i="2" s="1"/>
  <c r="K19" i="2" s="1"/>
  <c r="B24" i="2" l="1"/>
  <c r="K15" i="5"/>
  <c r="B20" i="2" l="1"/>
  <c r="C16" i="3" s="1"/>
  <c r="B25" i="2"/>
  <c r="C18" i="3" s="1"/>
  <c r="C23" i="3" s="1"/>
  <c r="C24" i="3" s="1"/>
  <c r="C17" i="3"/>
  <c r="C20" i="2" l="1"/>
  <c r="D16" i="3" s="1"/>
  <c r="C24" i="2"/>
  <c r="D20" i="2" l="1"/>
  <c r="E16" i="3" s="1"/>
  <c r="C25" i="2"/>
  <c r="D18" i="3" s="1"/>
  <c r="D23" i="3" s="1"/>
  <c r="D24" i="3" s="1"/>
  <c r="D17" i="3"/>
  <c r="D24" i="2"/>
  <c r="E20" i="2" l="1"/>
  <c r="F16" i="3" s="1"/>
  <c r="D25" i="2"/>
  <c r="E18" i="3" s="1"/>
  <c r="E23" i="3" s="1"/>
  <c r="E24" i="3" s="1"/>
  <c r="E17" i="3"/>
  <c r="E24" i="2"/>
  <c r="F20" i="2" l="1"/>
  <c r="G16" i="3" s="1"/>
  <c r="E25" i="2"/>
  <c r="F18" i="3" s="1"/>
  <c r="F23" i="3" s="1"/>
  <c r="F24" i="3" s="1"/>
  <c r="F17" i="3"/>
  <c r="F24" i="2"/>
  <c r="G20" i="2" l="1"/>
  <c r="H16" i="3" s="1"/>
  <c r="F25" i="2"/>
  <c r="G18" i="3" s="1"/>
  <c r="G23" i="3" s="1"/>
  <c r="G24" i="3" s="1"/>
  <c r="G17" i="3"/>
  <c r="G24" i="2"/>
  <c r="H20" i="2" l="1"/>
  <c r="I16" i="3" s="1"/>
  <c r="G25" i="2"/>
  <c r="H18" i="3" s="1"/>
  <c r="H23" i="3" s="1"/>
  <c r="H24" i="3" s="1"/>
  <c r="H17" i="3"/>
  <c r="H24" i="2"/>
  <c r="I20" i="2" l="1"/>
  <c r="J16" i="3" s="1"/>
  <c r="H25" i="2"/>
  <c r="I18" i="3" s="1"/>
  <c r="I23" i="3" s="1"/>
  <c r="I24" i="3" s="1"/>
  <c r="I17" i="3"/>
  <c r="I24" i="2"/>
  <c r="K20" i="2" l="1"/>
  <c r="L16" i="3" s="1"/>
  <c r="J20" i="2"/>
  <c r="K16" i="3" s="1"/>
  <c r="I25" i="2"/>
  <c r="J18" i="3" s="1"/>
  <c r="J23" i="3" s="1"/>
  <c r="J24" i="3" s="1"/>
  <c r="J17" i="3"/>
  <c r="K24" i="2"/>
  <c r="J24" i="2"/>
  <c r="K25" i="2" l="1"/>
  <c r="L18" i="3" s="1"/>
  <c r="L23" i="3" s="1"/>
  <c r="L24" i="3" s="1"/>
  <c r="L17" i="3"/>
  <c r="J25" i="2"/>
  <c r="K18" i="3" s="1"/>
  <c r="K23" i="3" s="1"/>
  <c r="K24" i="3" s="1"/>
  <c r="K17" i="3"/>
  <c r="C25" i="3" l="1"/>
  <c r="B76" i="10"/>
</calcChain>
</file>

<file path=xl/sharedStrings.xml><?xml version="1.0" encoding="utf-8"?>
<sst xmlns="http://schemas.openxmlformats.org/spreadsheetml/2006/main" count="500" uniqueCount="295">
  <si>
    <t xml:space="preserve">Current Shellfish Production Plan </t>
  </si>
  <si>
    <t>Stock in the water</t>
  </si>
  <si>
    <t>SPECIES:</t>
  </si>
  <si>
    <t>Species and Stock</t>
  </si>
  <si>
    <t>Seed/Unit total</t>
  </si>
  <si>
    <t>Mortality %</t>
  </si>
  <si>
    <t>Live animals #s/plants Wt</t>
  </si>
  <si>
    <t>Unit of Sales (Doz)</t>
  </si>
  <si>
    <t>Farmgate</t>
  </si>
  <si>
    <t xml:space="preserve"> Total sales value</t>
  </si>
  <si>
    <t>2021/22 Cohort</t>
  </si>
  <si>
    <t>2022/23 Cohort</t>
  </si>
  <si>
    <t>2023/24 Cohort</t>
  </si>
  <si>
    <t>2024/25 Cohort</t>
  </si>
  <si>
    <t>Totals:</t>
  </si>
  <si>
    <t>2025/26 and future projections</t>
  </si>
  <si>
    <t xml:space="preserve">Species and Stock </t>
  </si>
  <si>
    <t>Seed total</t>
  </si>
  <si>
    <t>2025/26 Cohort</t>
  </si>
  <si>
    <t>2026/27Cohort</t>
  </si>
  <si>
    <t>2027/28 Cohort</t>
  </si>
  <si>
    <t>2028/29 Cohort</t>
  </si>
  <si>
    <t>2029/30 Cohort</t>
  </si>
  <si>
    <t>2030/31Cohort</t>
  </si>
  <si>
    <t>2031/32 Cohort</t>
  </si>
  <si>
    <t>2032/33 Cohort</t>
  </si>
  <si>
    <t>2033/34Cohort</t>
  </si>
  <si>
    <t>NOTES:</t>
  </si>
  <si>
    <t>Typical finfish production plan:</t>
  </si>
  <si>
    <t>Grow out</t>
  </si>
  <si>
    <t>FCR</t>
  </si>
  <si>
    <t>HOG</t>
  </si>
  <si>
    <t>2024/25 Stock</t>
  </si>
  <si>
    <t xml:space="preserve">Stock </t>
  </si>
  <si>
    <t>Species</t>
  </si>
  <si>
    <t>Stocked</t>
  </si>
  <si>
    <t>Live animals Quarterly end</t>
  </si>
  <si>
    <t>Start AVG Wt (grams)</t>
  </si>
  <si>
    <t>Projected end Avg Wt (grams)</t>
  </si>
  <si>
    <t>Start Biomass (Kgs)</t>
  </si>
  <si>
    <t>End    Biomass (Kgs)</t>
  </si>
  <si>
    <t>Feed per animal (KG)</t>
  </si>
  <si>
    <t>Total feed volume (KG)</t>
  </si>
  <si>
    <t>Feed Size</t>
  </si>
  <si>
    <t>Feed cost/KG</t>
  </si>
  <si>
    <t>Total feed cost</t>
  </si>
  <si>
    <t>Price per Kg</t>
  </si>
  <si>
    <t>Total sales volume</t>
  </si>
  <si>
    <t xml:space="preserve"> Total sales </t>
  </si>
  <si>
    <t>2024 Ponding Q1</t>
  </si>
  <si>
    <t>Q2</t>
  </si>
  <si>
    <t>Q3</t>
  </si>
  <si>
    <t>Q4</t>
  </si>
  <si>
    <t>2025 Q1</t>
  </si>
  <si>
    <t>Totals/Avgs:</t>
  </si>
  <si>
    <t>2025/26 Projected</t>
  </si>
  <si>
    <t>Stocked (Total Population)</t>
  </si>
  <si>
    <t>Annual Average Mortality %</t>
  </si>
  <si>
    <t>Projected live animals year end</t>
  </si>
  <si>
    <t>Average weight onsite in grams</t>
  </si>
  <si>
    <t>Feed per animal per year</t>
  </si>
  <si>
    <t>Total annual feed volume (KGS)</t>
  </si>
  <si>
    <t>Total annaual feed cost avg per kg</t>
  </si>
  <si>
    <t>Total feed cost per year (adjust for inflation)</t>
  </si>
  <si>
    <t>Site Biomass projection (KGS)</t>
  </si>
  <si>
    <t>Total annual sales volume</t>
  </si>
  <si>
    <t>Price per Kg (adjust for Inflation)</t>
  </si>
  <si>
    <t>Estimated base revenue</t>
  </si>
  <si>
    <t>2025/26 Ponding</t>
  </si>
  <si>
    <t>2026/27 Ponding</t>
  </si>
  <si>
    <t>2027/28 Ponding</t>
  </si>
  <si>
    <t>2028/29 Ponding</t>
  </si>
  <si>
    <t>2029/30 Ponding</t>
  </si>
  <si>
    <t>2030/31 Ponding</t>
  </si>
  <si>
    <t>2031/32 Ponding</t>
  </si>
  <si>
    <t>2032/33 Ponding</t>
  </si>
  <si>
    <t>2033/34 Ponding</t>
  </si>
  <si>
    <t>Current Production</t>
  </si>
  <si>
    <t>Seed total (Units/M)</t>
  </si>
  <si>
    <t>Total Length Seeded (M)</t>
  </si>
  <si>
    <t xml:space="preserve">Plant total </t>
  </si>
  <si>
    <t xml:space="preserve">Live Plants </t>
  </si>
  <si>
    <t>Avg wt per unit (KG)</t>
  </si>
  <si>
    <t>Total Harvested weight (KG)</t>
  </si>
  <si>
    <t>Dry Weight loss %</t>
  </si>
  <si>
    <t>Total sales volume (dry weight in kg)</t>
  </si>
  <si>
    <t>Farmgate ($/KG)</t>
  </si>
  <si>
    <t xml:space="preserve"> Total wholesale value</t>
  </si>
  <si>
    <t>2024 Cohort</t>
  </si>
  <si>
    <t>Bull Kelp</t>
  </si>
  <si>
    <t>Projected Production</t>
  </si>
  <si>
    <t>2025 Cohort</t>
  </si>
  <si>
    <t>2026 Cohort</t>
  </si>
  <si>
    <t>2027 Cohort</t>
  </si>
  <si>
    <t>2028 Cohort</t>
  </si>
  <si>
    <t>2029 Cohort</t>
  </si>
  <si>
    <t>2030 Cohort</t>
  </si>
  <si>
    <t>2031 Cohort</t>
  </si>
  <si>
    <t>2032 Cohort</t>
  </si>
  <si>
    <t>2033 Cohort</t>
  </si>
  <si>
    <t>Training completed by 2024-25</t>
  </si>
  <si>
    <t>Proposed Training (2025-2026)</t>
  </si>
  <si>
    <t>Funding Program</t>
  </si>
  <si>
    <t>Course description</t>
  </si>
  <si>
    <t>Number of participants</t>
  </si>
  <si>
    <t>Member FN  participants</t>
  </si>
  <si>
    <t>Other FN participants</t>
  </si>
  <si>
    <t>Non-FN participants</t>
  </si>
  <si>
    <t xml:space="preserve">Date (Completed) </t>
  </si>
  <si>
    <t>Certificate (y/n)</t>
  </si>
  <si>
    <t>Member FN participants</t>
  </si>
  <si>
    <t xml:space="preserve">Date (to be offered) </t>
  </si>
  <si>
    <t>Other Funding Source (any other funded training)  Describe source if comfortable</t>
  </si>
  <si>
    <t>e.g. Administration</t>
  </si>
  <si>
    <t>e.g. Bookkeeping</t>
  </si>
  <si>
    <t xml:space="preserve">e.g. Microsoft tools (Excel) </t>
  </si>
  <si>
    <t xml:space="preserve">eg. mentorship program (by species) </t>
  </si>
  <si>
    <t>e.g. dive training</t>
  </si>
  <si>
    <t>e.g. first aid</t>
  </si>
  <si>
    <t xml:space="preserve">Harvester Training Supplement (if applied) </t>
  </si>
  <si>
    <t>FEMT</t>
  </si>
  <si>
    <t>Financial Management</t>
  </si>
  <si>
    <t>Human Resources Management</t>
  </si>
  <si>
    <t>Informed Decision Making</t>
  </si>
  <si>
    <t xml:space="preserve">Project inputs that create a deviation to standard expenses.  Example: Wages of new staff.  Identify here and give reasoning </t>
  </si>
  <si>
    <t>Refrence item Example:</t>
  </si>
  <si>
    <t>NOTES</t>
  </si>
  <si>
    <t>Operating Costs: Use this page for operational costs attributed to the project for a single year or request a multiyear application</t>
  </si>
  <si>
    <t>Eggs/Fry/Fingerling/Grow out stock</t>
  </si>
  <si>
    <t>Increase of costs due to increase in production and cost of production at the hatchery drivind to $0.07/smolt</t>
  </si>
  <si>
    <t>PROJECT COSTS</t>
  </si>
  <si>
    <t>Financing</t>
  </si>
  <si>
    <t>Item description</t>
  </si>
  <si>
    <t>Unit cost</t>
  </si>
  <si>
    <t>Quantity</t>
  </si>
  <si>
    <t>Total cost</t>
  </si>
  <si>
    <t>ADS</t>
  </si>
  <si>
    <t>Own</t>
  </si>
  <si>
    <t>Other</t>
  </si>
  <si>
    <t>Total</t>
  </si>
  <si>
    <t>Capital costs</t>
  </si>
  <si>
    <t>Equipment and materials</t>
  </si>
  <si>
    <t>(DESCRIBE all applicable)</t>
  </si>
  <si>
    <t>Sub Total</t>
  </si>
  <si>
    <t>Total capital costs</t>
  </si>
  <si>
    <t>FILL OUT THIS SECTION WHETHER A SINGLE OR MULTI YEAR APPLICATION TO DETERMINE COSTS ON AN OPERATIONAL LEVEL DIRECTLY ATTRIBUTED TO THE PROJECT</t>
  </si>
  <si>
    <t>PROJECT OPERATIONAL COSTS</t>
  </si>
  <si>
    <t>Operating costs</t>
  </si>
  <si>
    <t>Subtotal</t>
  </si>
  <si>
    <t>Repairs and maintenance</t>
  </si>
  <si>
    <t>List ALL sources of maintance and estimated values and note on how value was determined (histrical costs/Projected costs by OPEX estimated equation)</t>
  </si>
  <si>
    <t>Salaries per month</t>
  </si>
  <si>
    <t>List all staff salaries and position with 1 month average and include the number of months in the quanity</t>
  </si>
  <si>
    <t>Supervisor/Manager</t>
  </si>
  <si>
    <t>Projected salaries due to project</t>
  </si>
  <si>
    <t>Crew (X # of people)</t>
  </si>
  <si>
    <t>MERCS</t>
  </si>
  <si>
    <t>Professional fees (will require explanations and breakdown of services in notes</t>
  </si>
  <si>
    <t>Diving</t>
  </si>
  <si>
    <t>Accounting/legal</t>
  </si>
  <si>
    <t>Training</t>
  </si>
  <si>
    <t>Consulting</t>
  </si>
  <si>
    <t>Regular expenses</t>
  </si>
  <si>
    <t>Expenses that occur regularly , predictably and budgeted. Those expexcted to change with the change noted in the notes section.</t>
  </si>
  <si>
    <t>Fuel and oil</t>
  </si>
  <si>
    <t>Insurance</t>
  </si>
  <si>
    <t>Office supplies</t>
  </si>
  <si>
    <t>Power</t>
  </si>
  <si>
    <t>Rent/leasing (land facility, office, warehouse, vessels, trucks, etc.)</t>
  </si>
  <si>
    <t>Water</t>
  </si>
  <si>
    <t>Miscellaneous</t>
  </si>
  <si>
    <t>Expected other opex</t>
  </si>
  <si>
    <t>processing supplies</t>
  </si>
  <si>
    <t>Farm supplies</t>
  </si>
  <si>
    <t>Other consumables (sand, cement, etc.)</t>
  </si>
  <si>
    <t>Total project operating costs</t>
  </si>
  <si>
    <t>Project Total Investment</t>
  </si>
  <si>
    <t>Total Financing %</t>
  </si>
  <si>
    <t>Multiyear Project  Costs</t>
  </si>
  <si>
    <t>YEAR #1</t>
  </si>
  <si>
    <t>Costs</t>
  </si>
  <si>
    <t>Project costs</t>
  </si>
  <si>
    <t>Total Project Costs Year #1</t>
  </si>
  <si>
    <t>YEAR #2</t>
  </si>
  <si>
    <t>Total Costs Year #2</t>
  </si>
  <si>
    <t>YEAR #3</t>
  </si>
  <si>
    <t>Total capital costs Year #3</t>
  </si>
  <si>
    <t>Total Project Sub Total</t>
  </si>
  <si>
    <t>Project Total Costs</t>
  </si>
  <si>
    <t>STANDARD OPERATING EXPENSES</t>
  </si>
  <si>
    <t>Funding/Financing</t>
  </si>
  <si>
    <t>Feed</t>
  </si>
  <si>
    <t>Total operating costs</t>
  </si>
  <si>
    <t>Overall Total Investment</t>
  </si>
  <si>
    <t>Total costs</t>
  </si>
  <si>
    <t>Funding/Financing %</t>
  </si>
  <si>
    <t>Project Total Financing</t>
  </si>
  <si>
    <t>Project Deviation %</t>
  </si>
  <si>
    <t>OPEX TOTAL %</t>
  </si>
  <si>
    <t>Item</t>
  </si>
  <si>
    <t>Total value</t>
  </si>
  <si>
    <t>Capital cost allowance rate (%)</t>
  </si>
  <si>
    <t>Annual depreciation expense</t>
  </si>
  <si>
    <t>Residual value</t>
  </si>
  <si>
    <t>Terminal value (after 10 years)</t>
  </si>
  <si>
    <t>EXAMPLE: Nets</t>
  </si>
  <si>
    <t>Vehicles (truck, work skiff, other)</t>
  </si>
  <si>
    <t>Fishing vessels</t>
  </si>
  <si>
    <t>Farming gear (buoys, lines, anchors, nets, cages, bags, rafts, etc)</t>
  </si>
  <si>
    <t>Auxiliary gear (boots, gloves, PFDs, waders, knifes, etc.)</t>
  </si>
  <si>
    <t>Office equipment (laptop, printer, cell phone, etc.)</t>
  </si>
  <si>
    <t>Laboratory equipment</t>
  </si>
  <si>
    <t>Machinery (power washers, forklifts, FLUPSY, sorters, etc.)</t>
  </si>
  <si>
    <t>Shipping and logistics</t>
  </si>
  <si>
    <t>Installation/construction costs</t>
  </si>
  <si>
    <t>Buildings (including heating, cooling, electrical systems, etc.)</t>
  </si>
  <si>
    <t>Machinery, equipment and tools worth over $500 each, including for communications</t>
  </si>
  <si>
    <t>Computers and systems software</t>
  </si>
  <si>
    <t>Other computer software</t>
  </si>
  <si>
    <t>Tools worth less than $500.00 each</t>
  </si>
  <si>
    <t>Seed / smolts / fingerlings (if needed for ADS project)</t>
  </si>
  <si>
    <t>Total:</t>
  </si>
  <si>
    <t>Project estimates</t>
  </si>
  <si>
    <t>2024-25</t>
  </si>
  <si>
    <t>2025-26</t>
  </si>
  <si>
    <t>2026-27</t>
  </si>
  <si>
    <t>2027-28</t>
  </si>
  <si>
    <t>2028-29</t>
  </si>
  <si>
    <t>2029-30</t>
  </si>
  <si>
    <t>2030-31</t>
  </si>
  <si>
    <t>2031-32</t>
  </si>
  <si>
    <t>2032-33</t>
  </si>
  <si>
    <t>2033-34</t>
  </si>
  <si>
    <t>Revenues</t>
  </si>
  <si>
    <t>Macro Algae Sales</t>
  </si>
  <si>
    <t>Fin Fish Sales</t>
  </si>
  <si>
    <t>Shell Fish Sales</t>
  </si>
  <si>
    <t>Other (describe here)</t>
  </si>
  <si>
    <t>Gross revenues</t>
  </si>
  <si>
    <t>Expenses</t>
  </si>
  <si>
    <t>Add all relevant expenses from operating expenses here</t>
  </si>
  <si>
    <t>Total expenses</t>
  </si>
  <si>
    <t>Net income</t>
  </si>
  <si>
    <t>Revenue inflation amount</t>
  </si>
  <si>
    <t>Expense inflation amount</t>
  </si>
  <si>
    <t>NOTES REGARDING THE ESTIMATES (ASSUMPTIONS WITH EXPLANATIONS)</t>
  </si>
  <si>
    <t>(add lines as needed)</t>
  </si>
  <si>
    <t>Revenues:</t>
  </si>
  <si>
    <t>Expenses:</t>
  </si>
  <si>
    <t>Purchase price</t>
  </si>
  <si>
    <t>Terminal value</t>
  </si>
  <si>
    <t>Revenue</t>
  </si>
  <si>
    <t>All future planned Investments (add description to notes)</t>
  </si>
  <si>
    <t>Net profits</t>
  </si>
  <si>
    <t>IRR</t>
  </si>
  <si>
    <t>NOTES REGARDING FUTURE INVESTMENTS (ASSUMPTIONS)</t>
  </si>
  <si>
    <t>TABLE 8a: Current Jobs and Employment</t>
  </si>
  <si>
    <t>Type of employment</t>
  </si>
  <si>
    <t xml:space="preserve">Position </t>
  </si>
  <si>
    <t>Total # jobs</t>
  </si>
  <si>
    <t>Frequency of work</t>
  </si>
  <si>
    <t>Duration of work</t>
  </si>
  <si>
    <t>Number of jobs held by:</t>
  </si>
  <si>
    <t>#FTEs/job</t>
  </si>
  <si>
    <t>Total #FTEs</t>
  </si>
  <si>
    <t>Notes</t>
  </si>
  <si>
    <t>(avg # days per week)</t>
  </si>
  <si>
    <t>(avg # months per year)</t>
  </si>
  <si>
    <t xml:space="preserve">Member FN </t>
  </si>
  <si>
    <t>Other FN</t>
  </si>
  <si>
    <t xml:space="preserve">Non-FN </t>
  </si>
  <si>
    <t>Administrative</t>
  </si>
  <si>
    <t>Manager</t>
  </si>
  <si>
    <t>Office</t>
  </si>
  <si>
    <t>Farm</t>
  </si>
  <si>
    <t>Supervisor</t>
  </si>
  <si>
    <t>Crew</t>
  </si>
  <si>
    <t>Totals</t>
  </si>
  <si>
    <t>TABLE 8b: Projected Jobs and Employment</t>
  </si>
  <si>
    <t>Task</t>
  </si>
  <si>
    <t>Target completion date</t>
  </si>
  <si>
    <t>Personnel (Staff/Contractors)</t>
  </si>
  <si>
    <t>Comment</t>
  </si>
  <si>
    <t>2034-35</t>
  </si>
  <si>
    <t>These expenses are not eligble for ADS, but the information provided are required during the review process.</t>
  </si>
  <si>
    <t>Expected other operating expenses</t>
  </si>
  <si>
    <t>Business Planning &amp; Project Management</t>
  </si>
  <si>
    <t>Digital Marketing</t>
  </si>
  <si>
    <t>e.g. SVOP</t>
  </si>
  <si>
    <t>e.g. Vessel Stability Education</t>
  </si>
  <si>
    <t>e.g. ROC-M</t>
  </si>
  <si>
    <t>e.g. SDV-BS</t>
  </si>
  <si>
    <t>TABLE 2.  Capacity and Training ( For fish safe, only report on proposed training.  Fish Safe reports on completed training separately)</t>
  </si>
  <si>
    <t>Fish Safe</t>
  </si>
  <si>
    <t>TABLE 9: Project Work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</si>
</sst>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1" formatCode="_(* #,##0_);_(* \(#,##0\);_(* &quot;-&quot;_);_(@_)"/>
    <numFmt numFmtId="44" formatCode="_(&quot;$&quot;* #,##0.00_);_(&quot;$&quot;* \(#,##0.00\);_(&quot;$&quot;* &quot;-&quot;??_);_(@_)"/>
    <numFmt numFmtId="43" formatCode="_(* #,##0.00_);_(* \(#,##0.00\);_(* &quot;-&quot;??_);_(@_)"/>
    <numFmt numFmtId="164" formatCode="&quot;$&quot;#,##0.00;[Red]\-&quot;$&quot;#,##0.00"/>
    <numFmt numFmtId="165" formatCode="0.0%"/>
    <numFmt numFmtId="166" formatCode="mmm\ dd\,\ yyyy"/>
    <numFmt numFmtId="167" formatCode="&quot;$&quot;#,##0.00"/>
    <numFmt numFmtId="168" formatCode="_-* #,##0_-;\-* #,##0_-;_-* &quot;-&quot;??_-;_-@_-"/>
    <numFmt numFmtId="169" formatCode="[$-F800]dddd\,\ mmmm\ dd\,\ yyyy"/>
    <numFmt numFmtId="170" formatCode="_([$$-409]* #,##0.00_);_([$$-409]* \(#,##0.00\);_([$$-409]* &quot;-&quot;??_);_(@_)"/>
    <numFmt numFmtId="171" formatCode="_-* #,##0_-;\-* #,##0_-;_-* &quot;-&quot;??_-;_-@"/>
    <numFmt numFmtId="172" formatCode="&quot;$&quot;#,##0"/>
  </numFmts>
  <fonts count="6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3F3F76"/>
      <name val="Calibri"/>
      <family val="2"/>
      <scheme val="minor"/>
    </font>
    <font>
      <b/>
      <sz val="12"/>
      <color theme="1"/>
      <name val="Calibri"/>
      <family val="2"/>
      <scheme val="minor"/>
    </font>
    <font>
      <b/>
      <sz val="12"/>
      <color indexed="8"/>
      <name val="Calibri"/>
      <family val="2"/>
    </font>
    <font>
      <i/>
      <sz val="11"/>
      <color indexed="8"/>
      <name val="Calibri"/>
      <family val="2"/>
    </font>
    <font>
      <b/>
      <sz val="14"/>
      <color theme="1"/>
      <name val="Calibri"/>
      <family val="2"/>
      <scheme val="minor"/>
    </font>
    <font>
      <sz val="9"/>
      <color theme="1"/>
      <name val="Calibri"/>
      <family val="2"/>
      <scheme val="minor"/>
    </font>
    <font>
      <sz val="11"/>
      <color theme="1"/>
      <name val="Calibri"/>
      <family val="2"/>
      <scheme val="minor"/>
    </font>
    <font>
      <sz val="8"/>
      <name val="Calibri"/>
      <family val="2"/>
      <scheme val="minor"/>
    </font>
    <font>
      <sz val="11"/>
      <color theme="1"/>
      <name val="Calibri"/>
      <family val="2"/>
    </font>
    <font>
      <u/>
      <sz val="12"/>
      <color theme="10"/>
      <name val="Calibri"/>
      <family val="2"/>
      <scheme val="minor"/>
    </font>
    <font>
      <sz val="12"/>
      <color theme="1"/>
      <name val="Calibri"/>
      <family val="2"/>
    </font>
    <font>
      <b/>
      <sz val="11"/>
      <color theme="1"/>
      <name val="Calibri"/>
      <family val="2"/>
      <scheme val="minor"/>
    </font>
    <font>
      <i/>
      <sz val="11"/>
      <color theme="1"/>
      <name val="Calibri"/>
      <family val="2"/>
      <scheme val="minor"/>
    </font>
    <font>
      <sz val="11"/>
      <color rgb="FF3F3F76"/>
      <name val="Calibri"/>
      <family val="2"/>
      <scheme val="minor"/>
    </font>
    <font>
      <b/>
      <i/>
      <sz val="11"/>
      <color theme="1"/>
      <name val="Calibri"/>
      <family val="2"/>
      <scheme val="minor"/>
    </font>
    <font>
      <b/>
      <sz val="11"/>
      <color indexed="8"/>
      <name val="Calibri"/>
      <family val="2"/>
    </font>
    <font>
      <b/>
      <sz val="11"/>
      <color theme="1"/>
      <name val="Calibri"/>
      <family val="2"/>
    </font>
    <font>
      <b/>
      <i/>
      <sz val="11"/>
      <color rgb="FF000000"/>
      <name val="Calibri"/>
      <family val="2"/>
    </font>
    <font>
      <b/>
      <sz val="11"/>
      <color rgb="FF000000"/>
      <name val="Calibri"/>
      <family val="2"/>
    </font>
    <font>
      <u/>
      <sz val="11"/>
      <color indexed="8"/>
      <name val="Calibri"/>
      <family val="2"/>
    </font>
    <font>
      <sz val="11"/>
      <color indexed="8"/>
      <name val="Calibri"/>
      <family val="2"/>
    </font>
    <font>
      <b/>
      <i/>
      <sz val="11"/>
      <color indexed="8"/>
      <name val="Calibri"/>
      <family val="2"/>
    </font>
    <font>
      <i/>
      <u/>
      <sz val="11"/>
      <color indexed="8"/>
      <name val="Calibri"/>
      <family val="2"/>
    </font>
    <font>
      <i/>
      <u/>
      <sz val="11"/>
      <color theme="1"/>
      <name val="Calibri"/>
      <family val="2"/>
    </font>
    <font>
      <sz val="11"/>
      <color indexed="8"/>
      <name val="Calibri"/>
      <family val="2"/>
      <scheme val="minor"/>
    </font>
    <font>
      <b/>
      <sz val="11"/>
      <color indexed="8"/>
      <name val="Calibri"/>
      <family val="2"/>
      <scheme val="minor"/>
    </font>
    <font>
      <sz val="11"/>
      <color rgb="FF000000"/>
      <name val="Calibri"/>
      <family val="2"/>
    </font>
    <font>
      <b/>
      <sz val="11"/>
      <name val="Calibri"/>
      <family val="2"/>
    </font>
    <font>
      <sz val="11"/>
      <name val="Calibri"/>
      <family val="2"/>
    </font>
    <font>
      <i/>
      <sz val="12"/>
      <color theme="1"/>
      <name val="Calibri"/>
      <family val="2"/>
      <scheme val="minor"/>
    </font>
    <font>
      <sz val="14"/>
      <color theme="1"/>
      <name val="Calibri"/>
      <family val="2"/>
      <scheme val="minor"/>
    </font>
    <font>
      <sz val="14"/>
      <color theme="1"/>
      <name val="Calibri"/>
      <family val="2"/>
    </font>
    <font>
      <sz val="11"/>
      <name val="Calibri"/>
      <family val="2"/>
      <scheme val="minor"/>
    </font>
    <font>
      <b/>
      <sz val="11"/>
      <color rgb="FFFA7D00"/>
      <name val="Calibri"/>
      <family val="2"/>
      <scheme val="minor"/>
    </font>
    <font>
      <b/>
      <sz val="11"/>
      <name val="Calibri"/>
      <family val="2"/>
      <scheme val="minor"/>
    </font>
    <font>
      <i/>
      <sz val="11"/>
      <name val="Calibri"/>
      <family val="2"/>
    </font>
    <font>
      <b/>
      <u/>
      <sz val="16"/>
      <color theme="1"/>
      <name val="Calibri"/>
      <family val="2"/>
      <scheme val="minor"/>
    </font>
    <font>
      <u/>
      <sz val="18"/>
      <color theme="1"/>
      <name val="Calibri"/>
      <family val="2"/>
      <scheme val="minor"/>
    </font>
    <font>
      <u/>
      <sz val="9"/>
      <color theme="1"/>
      <name val="Calibri"/>
      <family val="2"/>
      <scheme val="minor"/>
    </font>
    <font>
      <sz val="48"/>
      <color theme="1"/>
      <name val="Calibri"/>
      <family val="2"/>
      <scheme val="minor"/>
    </font>
    <font>
      <b/>
      <u/>
      <sz val="13"/>
      <color rgb="FF000000"/>
      <name val="Calibri"/>
      <family val="2"/>
    </font>
    <font>
      <b/>
      <sz val="15"/>
      <color indexed="8"/>
      <name val="Calibri"/>
      <family val="2"/>
    </font>
    <font>
      <b/>
      <sz val="15"/>
      <color theme="1"/>
      <name val="Calibri"/>
      <family val="2"/>
    </font>
    <font>
      <i/>
      <sz val="11"/>
      <color theme="1"/>
      <name val="Calibri"/>
      <family val="2"/>
    </font>
    <font>
      <i/>
      <u/>
      <sz val="11"/>
      <color indexed="8"/>
      <name val="Calibri"/>
      <family val="2"/>
      <scheme val="minor"/>
    </font>
    <font>
      <u/>
      <sz val="11"/>
      <color theme="1"/>
      <name val="Calibri"/>
      <family val="2"/>
    </font>
    <font>
      <b/>
      <i/>
      <u val="double"/>
      <sz val="11"/>
      <color indexed="8"/>
      <name val="Calibri"/>
      <family val="2"/>
      <scheme val="minor"/>
    </font>
    <font>
      <b/>
      <sz val="11"/>
      <color rgb="FF000000"/>
      <name val="Calibri"/>
      <family val="2"/>
      <scheme val="minor"/>
    </font>
    <font>
      <sz val="14"/>
      <color rgb="FF000000"/>
      <name val="Calibri"/>
      <family val="2"/>
      <scheme val="minor"/>
    </font>
    <font>
      <sz val="12"/>
      <color rgb="FF000000"/>
      <name val="Calibri"/>
      <family val="2"/>
      <scheme val="minor"/>
    </font>
    <font>
      <sz val="11"/>
      <color rgb="FF000000"/>
      <name val="Calibri"/>
      <family val="2"/>
      <scheme val="minor"/>
    </font>
    <font>
      <b/>
      <sz val="12"/>
      <color rgb="FF000000"/>
      <name val="Calibri"/>
      <family val="2"/>
      <scheme val="minor"/>
    </font>
    <font>
      <sz val="11"/>
      <color rgb="FF000000"/>
      <name val="Calibri"/>
      <scheme val="minor"/>
    </font>
    <font>
      <sz val="11"/>
      <color rgb="FFFF0000"/>
      <name val="Calibri"/>
      <family val="2"/>
      <scheme val="minor"/>
    </font>
    <font>
      <sz val="11"/>
      <color rgb="FFFF0000"/>
      <name val="Calibri"/>
      <family val="2"/>
    </font>
    <font>
      <b/>
      <sz val="12"/>
      <color rgb="FFFF0000"/>
      <name val="Calibri"/>
      <family val="2"/>
      <scheme val="minor"/>
    </font>
    <font>
      <b/>
      <u/>
      <sz val="12"/>
      <color theme="1"/>
      <name val="Calibri"/>
      <family val="2"/>
      <scheme val="minor"/>
    </font>
    <font>
      <sz val="11"/>
      <color rgb="FFFFFFFF"/>
      <name val="Calibri"/>
      <family val="2"/>
    </font>
    <font>
      <b/>
      <sz val="14"/>
      <name val="Calibri"/>
      <family val="2"/>
      <scheme val="minor"/>
    </font>
    <font>
      <sz val="12"/>
      <name val="Calibri"/>
      <family val="2"/>
      <scheme val="minor"/>
    </font>
  </fonts>
  <fills count="13">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1"/>
        <bgColor indexed="64"/>
      </patternFill>
    </fill>
    <fill>
      <patternFill patternType="solid">
        <fgColor rgb="FFF2F2F2"/>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249977111117893"/>
        <bgColor indexed="64"/>
      </patternFill>
    </fill>
  </fills>
  <borders count="83">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thin">
        <color auto="1"/>
      </left>
      <right style="thin">
        <color auto="1"/>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diagonal/>
    </border>
    <border>
      <left style="thin">
        <color auto="1"/>
      </left>
      <right style="thin">
        <color rgb="FF000000"/>
      </right>
      <top style="thin">
        <color rgb="FF000000"/>
      </top>
      <bottom/>
      <diagonal/>
    </border>
    <border>
      <left style="thin">
        <color auto="1"/>
      </left>
      <right style="thin">
        <color rgb="FF000000"/>
      </right>
      <top style="thin">
        <color rgb="FF000000"/>
      </top>
      <bottom style="thin">
        <color rgb="FF000000"/>
      </bottom>
      <diagonal/>
    </border>
    <border>
      <left style="thin">
        <color indexed="64"/>
      </left>
      <right style="thin">
        <color rgb="FF000000"/>
      </right>
      <top/>
      <bottom/>
      <diagonal/>
    </border>
    <border>
      <left style="thin">
        <color indexed="64"/>
      </left>
      <right/>
      <top/>
      <bottom style="thin">
        <color rgb="FF000000"/>
      </bottom>
      <diagonal/>
    </border>
    <border>
      <left style="thin">
        <color auto="1"/>
      </left>
      <right style="thin">
        <color auto="1"/>
      </right>
      <top/>
      <bottom style="thin">
        <color rgb="FF000000"/>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auto="1"/>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9" fontId="4" fillId="0" borderId="0" applyFont="0" applyFill="0" applyBorder="0" applyAlignment="0" applyProtection="0"/>
    <xf numFmtId="0" fontId="5" fillId="2" borderId="1" applyNumberFormat="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38" fillId="5" borderId="1" applyNumberFormat="0" applyAlignment="0" applyProtection="0"/>
    <xf numFmtId="0" fontId="18" fillId="2" borderId="1" applyNumberFormat="0" applyAlignment="0" applyProtection="0"/>
    <xf numFmtId="0" fontId="3" fillId="0" borderId="0"/>
    <xf numFmtId="0" fontId="2" fillId="0" borderId="0"/>
    <xf numFmtId="0" fontId="2" fillId="0" borderId="0"/>
  </cellStyleXfs>
  <cellXfs count="586">
    <xf numFmtId="0" fontId="0" fillId="0" borderId="0" xfId="0"/>
    <xf numFmtId="0" fontId="9" fillId="3" borderId="0" xfId="0" applyFont="1" applyFill="1"/>
    <xf numFmtId="0" fontId="0" fillId="3" borderId="0" xfId="0" applyFill="1"/>
    <xf numFmtId="0" fontId="6" fillId="3" borderId="0" xfId="0" applyFont="1" applyFill="1"/>
    <xf numFmtId="0" fontId="16" fillId="3" borderId="5" xfId="0" applyFont="1" applyFill="1" applyBorder="1" applyAlignment="1">
      <alignment wrapText="1"/>
    </xf>
    <xf numFmtId="0" fontId="6" fillId="3" borderId="0" xfId="0" applyFont="1" applyFill="1" applyAlignment="1">
      <alignment wrapText="1"/>
    </xf>
    <xf numFmtId="0" fontId="34" fillId="3" borderId="0" xfId="0" applyFont="1" applyFill="1"/>
    <xf numFmtId="167" fontId="0" fillId="3" borderId="0" xfId="0" applyNumberFormat="1" applyFill="1"/>
    <xf numFmtId="0" fontId="14" fillId="3" borderId="0" xfId="6" applyFill="1"/>
    <xf numFmtId="0" fontId="10" fillId="3" borderId="0" xfId="0" applyFont="1" applyFill="1" applyAlignment="1">
      <alignment vertical="center"/>
    </xf>
    <xf numFmtId="0" fontId="9" fillId="3" borderId="0" xfId="3" applyFont="1" applyFill="1" applyAlignment="1">
      <alignment vertical="center"/>
    </xf>
    <xf numFmtId="0" fontId="10" fillId="3" borderId="0" xfId="0" applyFont="1" applyFill="1" applyAlignment="1">
      <alignment horizontal="right" vertical="center"/>
    </xf>
    <xf numFmtId="0" fontId="16" fillId="3" borderId="5" xfId="0" applyFont="1" applyFill="1" applyBorder="1" applyAlignment="1">
      <alignment vertical="center"/>
    </xf>
    <xf numFmtId="6" fontId="18" fillId="3" borderId="5" xfId="2" applyNumberFormat="1" applyFont="1" applyFill="1" applyBorder="1" applyAlignment="1">
      <alignment vertical="center"/>
    </xf>
    <xf numFmtId="0" fontId="16" fillId="3" borderId="4" xfId="0" applyFont="1" applyFill="1" applyBorder="1" applyAlignment="1">
      <alignment vertical="center"/>
    </xf>
    <xf numFmtId="6" fontId="16" fillId="3" borderId="4" xfId="0" applyNumberFormat="1" applyFont="1" applyFill="1" applyBorder="1" applyAlignment="1">
      <alignment horizontal="right" vertical="center"/>
    </xf>
    <xf numFmtId="0" fontId="16" fillId="3" borderId="3" xfId="0" applyFont="1" applyFill="1" applyBorder="1" applyAlignment="1">
      <alignment vertical="center"/>
    </xf>
    <xf numFmtId="6" fontId="16" fillId="3" borderId="3" xfId="0" applyNumberFormat="1" applyFont="1" applyFill="1" applyBorder="1" applyAlignment="1">
      <alignment horizontal="right" vertical="center"/>
    </xf>
    <xf numFmtId="165" fontId="16" fillId="3" borderId="4" xfId="0" applyNumberFormat="1" applyFont="1" applyFill="1" applyBorder="1" applyAlignment="1">
      <alignment horizontal="right" vertical="center"/>
    </xf>
    <xf numFmtId="0" fontId="0" fillId="3" borderId="0" xfId="0" applyFill="1" applyAlignment="1">
      <alignment vertical="center"/>
    </xf>
    <xf numFmtId="0" fontId="0" fillId="3" borderId="0" xfId="0" applyFill="1" applyAlignment="1">
      <alignment horizontal="right" vertical="center"/>
    </xf>
    <xf numFmtId="0" fontId="10" fillId="3" borderId="0" xfId="0" applyFont="1" applyFill="1" applyAlignment="1">
      <alignment horizontal="left" vertical="center"/>
    </xf>
    <xf numFmtId="0" fontId="16" fillId="3" borderId="4" xfId="0" applyFont="1" applyFill="1" applyBorder="1" applyAlignment="1">
      <alignment horizontal="left" vertical="center"/>
    </xf>
    <xf numFmtId="0" fontId="16" fillId="3" borderId="0" xfId="0" applyFont="1" applyFill="1" applyAlignment="1">
      <alignment horizontal="left" vertical="center"/>
    </xf>
    <xf numFmtId="0" fontId="19" fillId="3" borderId="0" xfId="0" applyFont="1" applyFill="1" applyAlignment="1">
      <alignment horizontal="left" vertical="center"/>
    </xf>
    <xf numFmtId="6" fontId="16" fillId="3" borderId="0" xfId="0" applyNumberFormat="1" applyFont="1" applyFill="1" applyAlignment="1">
      <alignment horizontal="right" vertical="center"/>
    </xf>
    <xf numFmtId="0" fontId="0" fillId="3" borderId="0" xfId="0" applyFill="1" applyAlignment="1">
      <alignment horizontal="left" vertical="center"/>
    </xf>
    <xf numFmtId="6" fontId="0" fillId="3" borderId="0" xfId="0" applyNumberFormat="1" applyFill="1" applyAlignment="1">
      <alignment horizontal="right" vertical="center"/>
    </xf>
    <xf numFmtId="0" fontId="7" fillId="3" borderId="0" xfId="0" applyFont="1" applyFill="1" applyAlignment="1">
      <alignment vertical="center" wrapText="1"/>
    </xf>
    <xf numFmtId="0" fontId="21" fillId="3" borderId="3" xfId="0" applyFont="1" applyFill="1" applyBorder="1"/>
    <xf numFmtId="0" fontId="21" fillId="3" borderId="0" xfId="0" applyFont="1" applyFill="1"/>
    <xf numFmtId="0" fontId="13" fillId="3" borderId="0" xfId="0" applyFont="1" applyFill="1"/>
    <xf numFmtId="0" fontId="15" fillId="3" borderId="0" xfId="0" applyFont="1" applyFill="1"/>
    <xf numFmtId="167" fontId="13" fillId="3" borderId="0" xfId="0" applyNumberFormat="1" applyFont="1" applyFill="1"/>
    <xf numFmtId="167" fontId="13" fillId="3" borderId="0" xfId="0" applyNumberFormat="1" applyFont="1" applyFill="1" applyProtection="1">
      <protection locked="0"/>
    </xf>
    <xf numFmtId="167" fontId="21" fillId="3" borderId="4" xfId="0" applyNumberFormat="1" applyFont="1" applyFill="1" applyBorder="1"/>
    <xf numFmtId="0" fontId="21" fillId="3" borderId="4" xfId="0" applyFont="1" applyFill="1" applyBorder="1"/>
    <xf numFmtId="0" fontId="13" fillId="3" borderId="11" xfId="0" applyFont="1" applyFill="1" applyBorder="1"/>
    <xf numFmtId="1" fontId="13" fillId="3" borderId="0" xfId="0" applyNumberFormat="1" applyFont="1" applyFill="1"/>
    <xf numFmtId="0" fontId="13" fillId="3" borderId="0" xfId="0" applyFont="1" applyFill="1" applyAlignment="1">
      <alignment horizontal="center"/>
    </xf>
    <xf numFmtId="41" fontId="23" fillId="3" borderId="0" xfId="0" applyNumberFormat="1" applyFont="1" applyFill="1"/>
    <xf numFmtId="1" fontId="23" fillId="3" borderId="0" xfId="0" applyNumberFormat="1" applyFont="1" applyFill="1"/>
    <xf numFmtId="0" fontId="16" fillId="3" borderId="0" xfId="0" applyFont="1" applyFill="1"/>
    <xf numFmtId="0" fontId="35" fillId="3" borderId="0" xfId="0" applyFont="1" applyFill="1"/>
    <xf numFmtId="0" fontId="16" fillId="3" borderId="5" xfId="3" applyFont="1" applyFill="1" applyBorder="1" applyAlignment="1">
      <alignment horizontal="center" vertical="center"/>
    </xf>
    <xf numFmtId="38" fontId="17" fillId="3" borderId="5" xfId="3" applyNumberFormat="1" applyFont="1" applyFill="1" applyBorder="1" applyAlignment="1">
      <alignment horizontal="right" vertical="center"/>
    </xf>
    <xf numFmtId="0" fontId="17" fillId="3" borderId="5" xfId="3" applyFont="1" applyFill="1" applyBorder="1" applyAlignment="1">
      <alignment horizontal="right" vertical="center"/>
    </xf>
    <xf numFmtId="0" fontId="16" fillId="3" borderId="5" xfId="3" applyFont="1" applyFill="1" applyBorder="1" applyAlignment="1">
      <alignment vertical="center"/>
    </xf>
    <xf numFmtId="40" fontId="16" fillId="3" borderId="5" xfId="3" applyNumberFormat="1" applyFont="1" applyFill="1" applyBorder="1" applyAlignment="1">
      <alignment vertical="center" wrapText="1"/>
    </xf>
    <xf numFmtId="0" fontId="10" fillId="3" borderId="0" xfId="0" applyFont="1" applyFill="1" applyAlignment="1">
      <alignment horizontal="left" vertical="center" wrapText="1"/>
    </xf>
    <xf numFmtId="49" fontId="10" fillId="3" borderId="0" xfId="0" applyNumberFormat="1" applyFont="1" applyFill="1" applyAlignment="1">
      <alignment horizontal="left" vertical="center" wrapText="1"/>
    </xf>
    <xf numFmtId="49" fontId="0" fillId="3" borderId="0" xfId="0" applyNumberFormat="1" applyFill="1" applyAlignment="1">
      <alignment horizontal="left" vertical="center" wrapText="1"/>
    </xf>
    <xf numFmtId="0" fontId="0" fillId="3" borderId="0" xfId="0" applyFill="1" applyAlignment="1">
      <alignment horizontal="left" vertical="center" wrapText="1"/>
    </xf>
    <xf numFmtId="49" fontId="16" fillId="3" borderId="5" xfId="0" applyNumberFormat="1" applyFont="1" applyFill="1" applyBorder="1" applyAlignment="1">
      <alignment horizontal="left" vertical="center" wrapText="1"/>
    </xf>
    <xf numFmtId="0" fontId="16" fillId="3" borderId="5" xfId="0" applyFont="1" applyFill="1" applyBorder="1" applyAlignment="1">
      <alignment horizontal="left" vertical="center" wrapText="1"/>
    </xf>
    <xf numFmtId="0" fontId="11" fillId="3" borderId="0" xfId="0" applyFont="1" applyFill="1" applyAlignment="1">
      <alignment vertical="center"/>
    </xf>
    <xf numFmtId="0" fontId="16" fillId="3" borderId="0" xfId="3" applyFont="1" applyFill="1" applyAlignment="1">
      <alignment vertical="center"/>
    </xf>
    <xf numFmtId="166" fontId="10" fillId="3" borderId="0" xfId="0" applyNumberFormat="1" applyFont="1" applyFill="1" applyAlignment="1">
      <alignment horizontal="left" vertical="center" wrapText="1"/>
    </xf>
    <xf numFmtId="0" fontId="16" fillId="3" borderId="2" xfId="0" applyFont="1" applyFill="1" applyBorder="1" applyAlignment="1">
      <alignment horizontal="left" vertical="center"/>
    </xf>
    <xf numFmtId="6" fontId="16" fillId="3" borderId="2" xfId="0" applyNumberFormat="1" applyFont="1" applyFill="1" applyBorder="1" applyAlignment="1">
      <alignment horizontal="right" vertical="center"/>
    </xf>
    <xf numFmtId="0" fontId="16" fillId="3" borderId="0" xfId="0" applyFont="1" applyFill="1" applyAlignment="1">
      <alignment horizontal="right" vertical="center"/>
    </xf>
    <xf numFmtId="0" fontId="16" fillId="3" borderId="2" xfId="0" applyFont="1" applyFill="1" applyBorder="1" applyAlignment="1">
      <alignment horizontal="right" vertical="center"/>
    </xf>
    <xf numFmtId="10" fontId="37" fillId="3" borderId="5" xfId="1" applyNumberFormat="1" applyFont="1" applyFill="1" applyBorder="1" applyAlignment="1">
      <alignment vertical="center"/>
    </xf>
    <xf numFmtId="0" fontId="20" fillId="3" borderId="5" xfId="0" applyFont="1" applyFill="1" applyBorder="1" applyAlignment="1">
      <alignment horizontal="left" vertical="center"/>
    </xf>
    <xf numFmtId="0" fontId="20" fillId="3" borderId="16" xfId="0" applyFont="1" applyFill="1" applyBorder="1" applyAlignment="1">
      <alignment vertical="center" wrapText="1"/>
    </xf>
    <xf numFmtId="0" fontId="20" fillId="3" borderId="7" xfId="0" applyFont="1" applyFill="1" applyBorder="1" applyAlignment="1">
      <alignment vertical="center" wrapText="1"/>
    </xf>
    <xf numFmtId="0" fontId="21" fillId="3" borderId="11" xfId="0" applyFont="1" applyFill="1" applyBorder="1"/>
    <xf numFmtId="0" fontId="22" fillId="3" borderId="7" xfId="0" applyFont="1" applyFill="1" applyBorder="1" applyAlignment="1">
      <alignment vertical="center" wrapText="1"/>
    </xf>
    <xf numFmtId="0" fontId="23" fillId="3" borderId="7" xfId="0" applyFont="1" applyFill="1" applyBorder="1" applyAlignment="1">
      <alignment vertical="center" wrapText="1"/>
    </xf>
    <xf numFmtId="0" fontId="24" fillId="3" borderId="7" xfId="0" applyFont="1" applyFill="1" applyBorder="1" applyAlignment="1">
      <alignment vertical="center"/>
    </xf>
    <xf numFmtId="0" fontId="8" fillId="3" borderId="7" xfId="0" applyFont="1" applyFill="1" applyBorder="1" applyAlignment="1">
      <alignment horizontal="center" vertical="center"/>
    </xf>
    <xf numFmtId="167" fontId="13" fillId="3" borderId="11" xfId="0" applyNumberFormat="1" applyFont="1" applyFill="1" applyBorder="1"/>
    <xf numFmtId="0" fontId="25" fillId="3" borderId="7" xfId="0" applyFont="1" applyFill="1" applyBorder="1" applyAlignment="1">
      <alignment vertical="center"/>
    </xf>
    <xf numFmtId="0" fontId="13" fillId="3" borderId="0" xfId="0" applyFont="1" applyFill="1" applyProtection="1">
      <protection locked="0"/>
    </xf>
    <xf numFmtId="167" fontId="13" fillId="3" borderId="11" xfId="0" applyNumberFormat="1" applyFont="1" applyFill="1" applyBorder="1" applyProtection="1">
      <protection locked="0"/>
    </xf>
    <xf numFmtId="0" fontId="27" fillId="3" borderId="7" xfId="0" applyFont="1" applyFill="1" applyBorder="1" applyAlignment="1">
      <alignment horizontal="right" vertical="center"/>
    </xf>
    <xf numFmtId="167" fontId="28" fillId="3" borderId="0" xfId="0" applyNumberFormat="1" applyFont="1" applyFill="1"/>
    <xf numFmtId="0" fontId="28" fillId="3" borderId="0" xfId="0" applyFont="1" applyFill="1"/>
    <xf numFmtId="167" fontId="28" fillId="3" borderId="11" xfId="0" applyNumberFormat="1" applyFont="1" applyFill="1" applyBorder="1"/>
    <xf numFmtId="0" fontId="13" fillId="3" borderId="7" xfId="0" applyFont="1" applyFill="1" applyBorder="1"/>
    <xf numFmtId="0" fontId="16" fillId="3" borderId="6" xfId="0" applyFont="1" applyFill="1" applyBorder="1" applyAlignment="1">
      <alignment wrapText="1"/>
    </xf>
    <xf numFmtId="0" fontId="19" fillId="3" borderId="7" xfId="0" applyFont="1" applyFill="1" applyBorder="1" applyAlignment="1">
      <alignment wrapText="1"/>
    </xf>
    <xf numFmtId="0" fontId="16" fillId="3" borderId="7" xfId="0" applyFont="1" applyFill="1" applyBorder="1" applyAlignment="1">
      <alignment wrapText="1"/>
    </xf>
    <xf numFmtId="167" fontId="17" fillId="3" borderId="7" xfId="0" applyNumberFormat="1" applyFont="1" applyFill="1" applyBorder="1"/>
    <xf numFmtId="0" fontId="23" fillId="3" borderId="5" xfId="0" applyFont="1" applyFill="1" applyBorder="1"/>
    <xf numFmtId="0" fontId="23" fillId="3" borderId="14" xfId="0" applyFont="1" applyFill="1" applyBorder="1"/>
    <xf numFmtId="167" fontId="21" fillId="3" borderId="0" xfId="0" applyNumberFormat="1" applyFont="1" applyFill="1"/>
    <xf numFmtId="167" fontId="21" fillId="3" borderId="15" xfId="0" applyNumberFormat="1" applyFont="1" applyFill="1" applyBorder="1"/>
    <xf numFmtId="0" fontId="21" fillId="3" borderId="14" xfId="0" applyFont="1" applyFill="1" applyBorder="1"/>
    <xf numFmtId="0" fontId="21" fillId="3" borderId="5" xfId="0" applyFont="1" applyFill="1" applyBorder="1"/>
    <xf numFmtId="168" fontId="31" fillId="3" borderId="0" xfId="4" applyNumberFormat="1" applyFont="1" applyFill="1" applyBorder="1" applyAlignment="1" applyProtection="1">
      <alignment horizontal="center"/>
      <protection locked="0"/>
    </xf>
    <xf numFmtId="168" fontId="32" fillId="3" borderId="5" xfId="4" applyNumberFormat="1" applyFont="1" applyFill="1" applyBorder="1" applyAlignment="1" applyProtection="1">
      <alignment horizontal="center"/>
      <protection locked="0"/>
    </xf>
    <xf numFmtId="167" fontId="32" fillId="3" borderId="5" xfId="0" applyNumberFormat="1" applyFont="1" applyFill="1" applyBorder="1" applyAlignment="1" applyProtection="1">
      <alignment horizontal="center"/>
      <protection locked="0"/>
    </xf>
    <xf numFmtId="0" fontId="10" fillId="3" borderId="0" xfId="0" applyFont="1" applyFill="1" applyAlignment="1" applyProtection="1">
      <alignment vertical="center"/>
      <protection locked="0"/>
    </xf>
    <xf numFmtId="0" fontId="0" fillId="3" borderId="0" xfId="0" applyFill="1" applyAlignment="1" applyProtection="1">
      <alignment horizontal="left" vertical="center"/>
      <protection locked="0"/>
    </xf>
    <xf numFmtId="0" fontId="17" fillId="3" borderId="5" xfId="3" applyFont="1" applyFill="1" applyBorder="1" applyAlignment="1" applyProtection="1">
      <alignment vertical="center"/>
      <protection locked="0"/>
    </xf>
    <xf numFmtId="0" fontId="0" fillId="3" borderId="0" xfId="0" applyFill="1" applyProtection="1">
      <protection locked="0"/>
    </xf>
    <xf numFmtId="9" fontId="17" fillId="3" borderId="7" xfId="0" applyNumberFormat="1" applyFont="1" applyFill="1" applyBorder="1"/>
    <xf numFmtId="0" fontId="9" fillId="3" borderId="0" xfId="9" applyFont="1" applyFill="1"/>
    <xf numFmtId="0" fontId="3" fillId="3" borderId="0" xfId="9" applyFill="1"/>
    <xf numFmtId="0" fontId="3" fillId="3" borderId="0" xfId="9" applyFill="1" applyAlignment="1">
      <alignment wrapText="1"/>
    </xf>
    <xf numFmtId="0" fontId="16" fillId="6" borderId="21" xfId="9" applyFont="1" applyFill="1" applyBorder="1" applyAlignment="1">
      <alignment horizontal="center" vertical="center" wrapText="1"/>
    </xf>
    <xf numFmtId="0" fontId="16" fillId="6" borderId="22" xfId="9" applyFont="1" applyFill="1" applyBorder="1" applyAlignment="1">
      <alignment horizontal="center" vertical="center" wrapText="1"/>
    </xf>
    <xf numFmtId="0" fontId="39" fillId="6" borderId="19" xfId="9" applyFont="1" applyFill="1" applyBorder="1" applyAlignment="1">
      <alignment horizontal="center" vertical="center" wrapText="1"/>
    </xf>
    <xf numFmtId="0" fontId="16" fillId="6" borderId="20" xfId="9" applyFont="1" applyFill="1" applyBorder="1" applyAlignment="1">
      <alignment horizontal="center" vertical="center" wrapText="1"/>
    </xf>
    <xf numFmtId="0" fontId="3" fillId="0" borderId="24" xfId="9" applyBorder="1"/>
    <xf numFmtId="0" fontId="3" fillId="0" borderId="5" xfId="9" applyBorder="1"/>
    <xf numFmtId="0" fontId="3" fillId="0" borderId="27" xfId="9" applyBorder="1"/>
    <xf numFmtId="0" fontId="3" fillId="0" borderId="26" xfId="9" applyBorder="1"/>
    <xf numFmtId="0" fontId="3" fillId="0" borderId="28" xfId="9" applyBorder="1"/>
    <xf numFmtId="0" fontId="3" fillId="0" borderId="29" xfId="9" applyBorder="1"/>
    <xf numFmtId="0" fontId="3" fillId="0" borderId="30" xfId="9" applyBorder="1"/>
    <xf numFmtId="0" fontId="3" fillId="0" borderId="16" xfId="9" applyBorder="1"/>
    <xf numFmtId="0" fontId="3" fillId="0" borderId="30" xfId="9" applyBorder="1" applyAlignment="1">
      <alignment horizontal="center"/>
    </xf>
    <xf numFmtId="0" fontId="3" fillId="0" borderId="25" xfId="9" applyBorder="1" applyAlignment="1">
      <alignment horizontal="center"/>
    </xf>
    <xf numFmtId="0" fontId="40" fillId="0" borderId="24" xfId="9" applyFont="1" applyBorder="1" applyAlignment="1">
      <alignment horizontal="left" vertical="center" wrapText="1"/>
    </xf>
    <xf numFmtId="0" fontId="3" fillId="0" borderId="5" xfId="9" applyBorder="1" applyAlignment="1">
      <alignment horizontal="center"/>
    </xf>
    <xf numFmtId="0" fontId="3" fillId="0" borderId="5" xfId="9" applyBorder="1" applyAlignment="1">
      <alignment horizontal="center" wrapText="1"/>
    </xf>
    <xf numFmtId="0" fontId="3" fillId="0" borderId="27" xfId="9" applyBorder="1" applyAlignment="1">
      <alignment horizontal="center"/>
    </xf>
    <xf numFmtId="0" fontId="40" fillId="0" borderId="5" xfId="9" applyFont="1" applyBorder="1" applyAlignment="1">
      <alignment horizontal="left" vertical="center" wrapText="1"/>
    </xf>
    <xf numFmtId="0" fontId="33" fillId="0" borderId="26" xfId="9" applyFont="1" applyBorder="1" applyAlignment="1">
      <alignment horizontal="left" vertical="center"/>
    </xf>
    <xf numFmtId="17" fontId="3" fillId="0" borderId="5" xfId="9" applyNumberFormat="1" applyBorder="1"/>
    <xf numFmtId="0" fontId="3" fillId="0" borderId="29" xfId="9" applyBorder="1" applyAlignment="1">
      <alignment horizontal="center"/>
    </xf>
    <xf numFmtId="0" fontId="3" fillId="0" borderId="29" xfId="9" applyBorder="1" applyAlignment="1">
      <alignment horizontal="center" wrapText="1"/>
    </xf>
    <xf numFmtId="0" fontId="3" fillId="0" borderId="16" xfId="9" applyBorder="1" applyAlignment="1">
      <alignment horizontal="center"/>
    </xf>
    <xf numFmtId="0" fontId="3" fillId="0" borderId="16" xfId="9" applyBorder="1" applyAlignment="1">
      <alignment horizontal="center" wrapText="1"/>
    </xf>
    <xf numFmtId="0" fontId="3" fillId="0" borderId="31" xfId="9" applyBorder="1" applyAlignment="1">
      <alignment horizontal="center"/>
    </xf>
    <xf numFmtId="0" fontId="23" fillId="0" borderId="8" xfId="0" applyFont="1" applyBorder="1"/>
    <xf numFmtId="0" fontId="31" fillId="0" borderId="10" xfId="0" applyFont="1" applyBorder="1"/>
    <xf numFmtId="1" fontId="16" fillId="0" borderId="4" xfId="0" applyNumberFormat="1" applyFont="1" applyBorder="1" applyAlignment="1">
      <alignment horizontal="right" vertical="center"/>
    </xf>
    <xf numFmtId="169" fontId="2" fillId="3" borderId="5" xfId="0" applyNumberFormat="1" applyFont="1" applyFill="1" applyBorder="1" applyAlignment="1" applyProtection="1">
      <alignment horizontal="center" vertical="center" wrapText="1"/>
      <protection locked="0"/>
    </xf>
    <xf numFmtId="0" fontId="41" fillId="3" borderId="0" xfId="0" applyFont="1" applyFill="1" applyAlignment="1">
      <alignment horizontal="left" vertical="center"/>
    </xf>
    <xf numFmtId="6" fontId="42" fillId="3" borderId="0" xfId="0" applyNumberFormat="1" applyFont="1" applyFill="1" applyAlignment="1">
      <alignment horizontal="right" vertical="center"/>
    </xf>
    <xf numFmtId="0" fontId="42" fillId="3" borderId="0" xfId="0" applyFont="1" applyFill="1" applyAlignment="1">
      <alignment vertical="center"/>
    </xf>
    <xf numFmtId="0" fontId="43" fillId="3" borderId="0" xfId="0" applyFont="1" applyFill="1" applyAlignment="1">
      <alignment vertical="center"/>
    </xf>
    <xf numFmtId="6" fontId="2" fillId="3" borderId="2" xfId="0" applyNumberFormat="1" applyFont="1" applyFill="1" applyBorder="1" applyAlignment="1">
      <alignment horizontal="right" vertical="center"/>
    </xf>
    <xf numFmtId="0" fontId="10" fillId="3" borderId="2" xfId="0" applyFont="1" applyFill="1" applyBorder="1" applyAlignment="1">
      <alignment vertical="center"/>
    </xf>
    <xf numFmtId="0" fontId="10" fillId="3" borderId="4" xfId="0" applyFont="1" applyFill="1" applyBorder="1" applyAlignment="1">
      <alignment vertical="center"/>
    </xf>
    <xf numFmtId="0" fontId="2" fillId="3" borderId="0" xfId="0" applyFont="1" applyFill="1" applyAlignment="1">
      <alignment vertical="center"/>
    </xf>
    <xf numFmtId="0" fontId="44" fillId="0" borderId="0" xfId="10" applyFont="1"/>
    <xf numFmtId="0" fontId="2" fillId="0" borderId="0" xfId="10"/>
    <xf numFmtId="0" fontId="21" fillId="3" borderId="4" xfId="10" applyFont="1" applyFill="1" applyBorder="1"/>
    <xf numFmtId="0" fontId="0" fillId="0" borderId="14" xfId="0" applyBorder="1"/>
    <xf numFmtId="0" fontId="20" fillId="3" borderId="10" xfId="0" applyFont="1" applyFill="1" applyBorder="1" applyAlignment="1">
      <alignment vertical="center" wrapText="1"/>
    </xf>
    <xf numFmtId="0" fontId="21" fillId="3" borderId="15" xfId="0" applyFont="1" applyFill="1" applyBorder="1"/>
    <xf numFmtId="0" fontId="21" fillId="3" borderId="4" xfId="0" applyFont="1" applyFill="1" applyBorder="1" applyAlignment="1">
      <alignment horizontal="center"/>
    </xf>
    <xf numFmtId="0" fontId="21" fillId="3" borderId="2" xfId="0" applyFont="1" applyFill="1" applyBorder="1" applyAlignment="1">
      <alignment horizontal="center"/>
    </xf>
    <xf numFmtId="0" fontId="21" fillId="3" borderId="16" xfId="0" applyFont="1" applyFill="1" applyBorder="1"/>
    <xf numFmtId="0" fontId="21" fillId="3" borderId="7" xfId="0" applyFont="1" applyFill="1" applyBorder="1"/>
    <xf numFmtId="0" fontId="21" fillId="3" borderId="8" xfId="0" applyFont="1" applyFill="1" applyBorder="1"/>
    <xf numFmtId="0" fontId="21" fillId="3" borderId="9" xfId="0" applyFont="1" applyFill="1" applyBorder="1"/>
    <xf numFmtId="0" fontId="21" fillId="3" borderId="10" xfId="0" applyFont="1" applyFill="1" applyBorder="1"/>
    <xf numFmtId="0" fontId="13" fillId="3" borderId="10" xfId="0" applyFont="1" applyFill="1" applyBorder="1"/>
    <xf numFmtId="167" fontId="13" fillId="3" borderId="10" xfId="0" applyNumberFormat="1" applyFont="1" applyFill="1" applyBorder="1"/>
    <xf numFmtId="167" fontId="13" fillId="3" borderId="10" xfId="0" applyNumberFormat="1" applyFont="1" applyFill="1" applyBorder="1" applyProtection="1">
      <protection locked="0"/>
    </xf>
    <xf numFmtId="167" fontId="13" fillId="3" borderId="8" xfId="0" applyNumberFormat="1" applyFont="1" applyFill="1" applyBorder="1" applyProtection="1">
      <protection locked="0"/>
    </xf>
    <xf numFmtId="0" fontId="13" fillId="3" borderId="3" xfId="0" applyFont="1" applyFill="1" applyBorder="1" applyProtection="1">
      <protection locked="0"/>
    </xf>
    <xf numFmtId="167" fontId="13" fillId="3" borderId="9" xfId="0" applyNumberFormat="1" applyFont="1" applyFill="1" applyBorder="1"/>
    <xf numFmtId="167" fontId="13" fillId="3" borderId="3" xfId="0" applyNumberFormat="1" applyFont="1" applyFill="1" applyBorder="1" applyProtection="1">
      <protection locked="0"/>
    </xf>
    <xf numFmtId="167" fontId="13" fillId="3" borderId="9" xfId="0" applyNumberFormat="1" applyFont="1" applyFill="1" applyBorder="1" applyProtection="1">
      <protection locked="0"/>
    </xf>
    <xf numFmtId="0" fontId="20" fillId="3" borderId="33" xfId="0" applyFont="1" applyFill="1" applyBorder="1" applyAlignment="1">
      <alignment horizontal="left" vertical="center"/>
    </xf>
    <xf numFmtId="167" fontId="21" fillId="3" borderId="34" xfId="0" applyNumberFormat="1" applyFont="1" applyFill="1" applyBorder="1"/>
    <xf numFmtId="0" fontId="21" fillId="3" borderId="35" xfId="0" applyFont="1" applyFill="1" applyBorder="1"/>
    <xf numFmtId="167" fontId="21" fillId="3" borderId="36" xfId="0" applyNumberFormat="1" applyFont="1" applyFill="1" applyBorder="1"/>
    <xf numFmtId="9" fontId="21" fillId="3" borderId="37" xfId="1" applyFont="1" applyFill="1" applyBorder="1"/>
    <xf numFmtId="9" fontId="21" fillId="3" borderId="35" xfId="1" applyFont="1" applyFill="1" applyBorder="1"/>
    <xf numFmtId="9" fontId="21" fillId="3" borderId="36" xfId="1" applyFont="1" applyFill="1" applyBorder="1"/>
    <xf numFmtId="0" fontId="20" fillId="3" borderId="0" xfId="0" applyFont="1" applyFill="1" applyAlignment="1">
      <alignment vertical="center" wrapText="1"/>
    </xf>
    <xf numFmtId="0" fontId="20" fillId="3" borderId="8" xfId="0" applyFont="1" applyFill="1" applyBorder="1" applyAlignment="1">
      <alignment vertical="center" wrapText="1"/>
    </xf>
    <xf numFmtId="0" fontId="27" fillId="3" borderId="6" xfId="0" applyFont="1" applyFill="1" applyBorder="1" applyAlignment="1">
      <alignment horizontal="right" vertical="center"/>
    </xf>
    <xf numFmtId="0" fontId="20" fillId="3" borderId="10" xfId="0" applyFont="1" applyFill="1" applyBorder="1" applyAlignment="1">
      <alignment horizontal="left" vertical="center"/>
    </xf>
    <xf numFmtId="167" fontId="21" fillId="3" borderId="12" xfId="0" applyNumberFormat="1" applyFont="1" applyFill="1" applyBorder="1"/>
    <xf numFmtId="167" fontId="21" fillId="3" borderId="13" xfId="0" applyNumberFormat="1" applyFont="1" applyFill="1" applyBorder="1"/>
    <xf numFmtId="9" fontId="21" fillId="3" borderId="2" xfId="1" applyFont="1" applyFill="1" applyBorder="1"/>
    <xf numFmtId="9" fontId="21" fillId="3" borderId="2" xfId="1" applyFont="1" applyFill="1" applyBorder="1" applyAlignment="1">
      <alignment horizontal="center"/>
    </xf>
    <xf numFmtId="9" fontId="21" fillId="3" borderId="13" xfId="1" applyFont="1" applyFill="1" applyBorder="1"/>
    <xf numFmtId="0" fontId="20" fillId="3" borderId="32" xfId="0" applyFont="1" applyFill="1" applyBorder="1" applyAlignment="1">
      <alignment horizontal="left" vertical="center"/>
    </xf>
    <xf numFmtId="9" fontId="21" fillId="3" borderId="34" xfId="1" applyFont="1" applyFill="1" applyBorder="1"/>
    <xf numFmtId="44" fontId="46" fillId="3" borderId="32" xfId="5" applyFont="1" applyFill="1" applyBorder="1" applyAlignment="1">
      <alignment vertical="center" wrapText="1"/>
    </xf>
    <xf numFmtId="44" fontId="47" fillId="3" borderId="34" xfId="5" applyFont="1" applyFill="1" applyBorder="1"/>
    <xf numFmtId="44" fontId="47" fillId="3" borderId="35" xfId="5" applyFont="1" applyFill="1" applyBorder="1"/>
    <xf numFmtId="44" fontId="47" fillId="3" borderId="36" xfId="5" applyFont="1" applyFill="1" applyBorder="1"/>
    <xf numFmtId="9" fontId="47" fillId="3" borderId="34" xfId="1" applyFont="1" applyFill="1" applyBorder="1"/>
    <xf numFmtId="9" fontId="47" fillId="3" borderId="35" xfId="1" applyFont="1" applyFill="1" applyBorder="1"/>
    <xf numFmtId="9" fontId="47" fillId="3" borderId="36" xfId="1" applyFont="1" applyFill="1" applyBorder="1"/>
    <xf numFmtId="44" fontId="0" fillId="0" borderId="0" xfId="5" applyFont="1"/>
    <xf numFmtId="0" fontId="6" fillId="0" borderId="0" xfId="0" applyFont="1" applyAlignment="1">
      <alignment horizontal="center" vertical="center" wrapText="1"/>
    </xf>
    <xf numFmtId="0" fontId="2" fillId="3" borderId="15" xfId="0" applyFont="1" applyFill="1" applyBorder="1"/>
    <xf numFmtId="0" fontId="16" fillId="3" borderId="4" xfId="0" applyFont="1" applyFill="1" applyBorder="1" applyAlignment="1">
      <alignment horizontal="center"/>
    </xf>
    <xf numFmtId="0" fontId="2" fillId="3" borderId="14" xfId="0" applyFont="1" applyFill="1" applyBorder="1"/>
    <xf numFmtId="0" fontId="2" fillId="3" borderId="4" xfId="0" applyFont="1" applyFill="1" applyBorder="1"/>
    <xf numFmtId="0" fontId="20" fillId="3" borderId="12" xfId="0" applyFont="1" applyFill="1" applyBorder="1" applyAlignment="1">
      <alignment vertical="center" wrapText="1"/>
    </xf>
    <xf numFmtId="0" fontId="26" fillId="3" borderId="10" xfId="0" applyFont="1" applyFill="1" applyBorder="1" applyAlignment="1">
      <alignment vertical="center"/>
    </xf>
    <xf numFmtId="167" fontId="13" fillId="4" borderId="10" xfId="0" applyNumberFormat="1" applyFont="1" applyFill="1" applyBorder="1"/>
    <xf numFmtId="167" fontId="13" fillId="3" borderId="7" xfId="0" applyNumberFormat="1" applyFont="1" applyFill="1" applyBorder="1"/>
    <xf numFmtId="0" fontId="13" fillId="3" borderId="7" xfId="0" applyFont="1" applyFill="1" applyBorder="1" applyProtection="1">
      <protection locked="0"/>
    </xf>
    <xf numFmtId="167" fontId="13" fillId="3" borderId="7" xfId="0" applyNumberFormat="1" applyFont="1" applyFill="1" applyBorder="1" applyProtection="1">
      <protection locked="0"/>
    </xf>
    <xf numFmtId="0" fontId="27" fillId="3" borderId="10" xfId="0" applyFont="1" applyFill="1" applyBorder="1" applyAlignment="1">
      <alignment horizontal="right" vertical="center"/>
    </xf>
    <xf numFmtId="167" fontId="28" fillId="3" borderId="12" xfId="0" applyNumberFormat="1" applyFont="1" applyFill="1" applyBorder="1"/>
    <xf numFmtId="0" fontId="28" fillId="3" borderId="16" xfId="0" applyFont="1" applyFill="1" applyBorder="1"/>
    <xf numFmtId="167" fontId="28" fillId="3" borderId="2" xfId="0" applyNumberFormat="1" applyFont="1" applyFill="1" applyBorder="1"/>
    <xf numFmtId="167" fontId="28" fillId="4" borderId="12" xfId="0" applyNumberFormat="1" applyFont="1" applyFill="1" applyBorder="1"/>
    <xf numFmtId="167" fontId="28" fillId="3" borderId="16" xfId="0" applyNumberFormat="1" applyFont="1" applyFill="1" applyBorder="1"/>
    <xf numFmtId="167" fontId="28" fillId="3" borderId="13" xfId="0" applyNumberFormat="1" applyFont="1" applyFill="1" applyBorder="1"/>
    <xf numFmtId="0" fontId="24" fillId="3" borderId="10" xfId="0" applyFont="1" applyFill="1" applyBorder="1" applyAlignment="1">
      <alignment vertical="center"/>
    </xf>
    <xf numFmtId="0" fontId="25" fillId="3" borderId="10" xfId="0" applyFont="1" applyFill="1" applyBorder="1" applyAlignment="1">
      <alignment vertical="center"/>
    </xf>
    <xf numFmtId="0" fontId="25" fillId="3" borderId="10" xfId="0" applyFont="1" applyFill="1" applyBorder="1" applyAlignment="1">
      <alignment horizontal="left" vertical="center"/>
    </xf>
    <xf numFmtId="0" fontId="25" fillId="3" borderId="10" xfId="0" applyFont="1" applyFill="1" applyBorder="1" applyAlignment="1">
      <alignment horizontal="left" vertical="center" wrapText="1"/>
    </xf>
    <xf numFmtId="0" fontId="27" fillId="3" borderId="10" xfId="0" applyFont="1" applyFill="1" applyBorder="1" applyAlignment="1">
      <alignment horizontal="left" vertical="center"/>
    </xf>
    <xf numFmtId="167" fontId="28" fillId="3" borderId="10" xfId="0" applyNumberFormat="1" applyFont="1" applyFill="1" applyBorder="1"/>
    <xf numFmtId="0" fontId="28" fillId="3" borderId="7" xfId="0" applyFont="1" applyFill="1" applyBorder="1"/>
    <xf numFmtId="167" fontId="28" fillId="4" borderId="10" xfId="0" applyNumberFormat="1" applyFont="1" applyFill="1" applyBorder="1"/>
    <xf numFmtId="167" fontId="28" fillId="3" borderId="7" xfId="0" applyNumberFormat="1" applyFont="1" applyFill="1" applyBorder="1"/>
    <xf numFmtId="0" fontId="29" fillId="3" borderId="10" xfId="0" applyFont="1" applyFill="1" applyBorder="1" applyAlignment="1">
      <alignment vertical="center"/>
    </xf>
    <xf numFmtId="167" fontId="48" fillId="3" borderId="0" xfId="5" applyNumberFormat="1" applyFont="1" applyFill="1" applyBorder="1"/>
    <xf numFmtId="167" fontId="13" fillId="3" borderId="0" xfId="5" applyNumberFormat="1" applyFont="1" applyFill="1" applyBorder="1"/>
    <xf numFmtId="0" fontId="49" fillId="3" borderId="10" xfId="0" applyFont="1" applyFill="1" applyBorder="1" applyAlignment="1">
      <alignment horizontal="right" vertical="center"/>
    </xf>
    <xf numFmtId="167" fontId="13" fillId="3" borderId="12" xfId="0" applyNumberFormat="1" applyFont="1" applyFill="1" applyBorder="1" applyProtection="1">
      <protection locked="0"/>
    </xf>
    <xf numFmtId="0" fontId="13" fillId="3" borderId="16" xfId="0" applyFont="1" applyFill="1" applyBorder="1" applyProtection="1">
      <protection locked="0"/>
    </xf>
    <xf numFmtId="167" fontId="13" fillId="3" borderId="2" xfId="0" applyNumberFormat="1" applyFont="1" applyFill="1" applyBorder="1"/>
    <xf numFmtId="167" fontId="13" fillId="4" borderId="12" xfId="0" applyNumberFormat="1" applyFont="1" applyFill="1" applyBorder="1"/>
    <xf numFmtId="167" fontId="50" fillId="3" borderId="2" xfId="0" applyNumberFormat="1" applyFont="1" applyFill="1" applyBorder="1" applyProtection="1">
      <protection locked="0"/>
    </xf>
    <xf numFmtId="167" fontId="50" fillId="3" borderId="16" xfId="0" applyNumberFormat="1" applyFont="1" applyFill="1" applyBorder="1" applyProtection="1">
      <protection locked="0"/>
    </xf>
    <xf numFmtId="167" fontId="50" fillId="3" borderId="13" xfId="0" applyNumberFormat="1" applyFont="1" applyFill="1" applyBorder="1" applyProtection="1">
      <protection locked="0"/>
    </xf>
    <xf numFmtId="0" fontId="2" fillId="3" borderId="10" xfId="0" applyFont="1" applyFill="1" applyBorder="1"/>
    <xf numFmtId="167" fontId="13" fillId="3" borderId="2" xfId="0" applyNumberFormat="1" applyFont="1" applyFill="1" applyBorder="1" applyProtection="1">
      <protection locked="0"/>
    </xf>
    <xf numFmtId="167" fontId="13" fillId="3" borderId="16" xfId="0" applyNumberFormat="1" applyFont="1" applyFill="1" applyBorder="1" applyProtection="1">
      <protection locked="0"/>
    </xf>
    <xf numFmtId="167" fontId="13" fillId="3" borderId="13" xfId="0" applyNumberFormat="1" applyFont="1" applyFill="1" applyBorder="1" applyProtection="1">
      <protection locked="0"/>
    </xf>
    <xf numFmtId="0" fontId="0" fillId="0" borderId="16" xfId="0" applyBorder="1"/>
    <xf numFmtId="0" fontId="0" fillId="0" borderId="5" xfId="0" applyBorder="1"/>
    <xf numFmtId="167" fontId="21" fillId="4" borderId="5" xfId="0" applyNumberFormat="1" applyFont="1" applyFill="1" applyBorder="1"/>
    <xf numFmtId="167" fontId="21" fillId="3" borderId="5" xfId="0" applyNumberFormat="1" applyFont="1" applyFill="1" applyBorder="1"/>
    <xf numFmtId="167" fontId="21" fillId="3" borderId="8" xfId="0" applyNumberFormat="1" applyFont="1" applyFill="1" applyBorder="1"/>
    <xf numFmtId="0" fontId="51" fillId="3" borderId="10" xfId="0" applyFont="1" applyFill="1" applyBorder="1" applyAlignment="1">
      <alignment horizontal="right"/>
    </xf>
    <xf numFmtId="0" fontId="21" fillId="3" borderId="6" xfId="0" applyFont="1" applyFill="1" applyBorder="1"/>
    <xf numFmtId="167" fontId="21" fillId="3" borderId="32" xfId="0" applyNumberFormat="1" applyFont="1" applyFill="1" applyBorder="1"/>
    <xf numFmtId="9" fontId="13" fillId="3" borderId="15" xfId="1" applyFont="1" applyFill="1" applyBorder="1"/>
    <xf numFmtId="167" fontId="13" fillId="3" borderId="32" xfId="1" applyNumberFormat="1" applyFont="1" applyFill="1" applyBorder="1"/>
    <xf numFmtId="9" fontId="13" fillId="4" borderId="14" xfId="1" applyFont="1" applyFill="1" applyBorder="1"/>
    <xf numFmtId="9" fontId="13" fillId="3" borderId="5" xfId="1" applyFont="1" applyFill="1" applyBorder="1"/>
    <xf numFmtId="9" fontId="13" fillId="3" borderId="11" xfId="1" applyFont="1" applyFill="1" applyBorder="1"/>
    <xf numFmtId="9" fontId="0" fillId="0" borderId="32" xfId="1" applyFont="1" applyBorder="1"/>
    <xf numFmtId="0" fontId="3" fillId="0" borderId="0" xfId="9"/>
    <xf numFmtId="0" fontId="3" fillId="0" borderId="2" xfId="9" applyBorder="1"/>
    <xf numFmtId="0" fontId="3" fillId="0" borderId="19" xfId="9" applyBorder="1"/>
    <xf numFmtId="0" fontId="3" fillId="0" borderId="24" xfId="9" applyBorder="1" applyAlignment="1">
      <alignment horizontal="center"/>
    </xf>
    <xf numFmtId="0" fontId="3" fillId="0" borderId="24" xfId="9" applyBorder="1" applyAlignment="1">
      <alignment horizontal="center" wrapText="1"/>
    </xf>
    <xf numFmtId="0" fontId="3" fillId="0" borderId="23" xfId="9" applyBorder="1"/>
    <xf numFmtId="0" fontId="2" fillId="0" borderId="24" xfId="11" applyBorder="1"/>
    <xf numFmtId="0" fontId="2" fillId="0" borderId="5" xfId="11" applyBorder="1"/>
    <xf numFmtId="0" fontId="2" fillId="0" borderId="5" xfId="11" applyBorder="1" applyAlignment="1">
      <alignment wrapText="1"/>
    </xf>
    <xf numFmtId="0" fontId="2" fillId="0" borderId="27" xfId="11" applyBorder="1"/>
    <xf numFmtId="0" fontId="2" fillId="0" borderId="26" xfId="11" applyBorder="1"/>
    <xf numFmtId="0" fontId="2" fillId="0" borderId="29" xfId="11" applyBorder="1"/>
    <xf numFmtId="0" fontId="16" fillId="0" borderId="24" xfId="11" applyFont="1" applyBorder="1" applyAlignment="1">
      <alignment horizontal="center" vertical="center" wrapText="1"/>
    </xf>
    <xf numFmtId="0" fontId="16" fillId="0" borderId="25" xfId="11" applyFont="1" applyBorder="1" applyAlignment="1">
      <alignment horizontal="center" vertical="center" wrapText="1"/>
    </xf>
    <xf numFmtId="0" fontId="2" fillId="0" borderId="26" xfId="11" applyBorder="1" applyAlignment="1">
      <alignment vertical="center" wrapText="1"/>
    </xf>
    <xf numFmtId="0" fontId="16" fillId="0" borderId="5" xfId="11" applyFont="1" applyBorder="1" applyAlignment="1">
      <alignment horizontal="center" vertical="center" wrapText="1"/>
    </xf>
    <xf numFmtId="0" fontId="16" fillId="0" borderId="27" xfId="11" applyFont="1" applyBorder="1" applyAlignment="1">
      <alignment horizontal="center" vertical="center" wrapText="1"/>
    </xf>
    <xf numFmtId="0" fontId="0" fillId="3" borderId="4" xfId="0" applyFill="1" applyBorder="1"/>
    <xf numFmtId="0" fontId="2" fillId="0" borderId="42" xfId="11" applyBorder="1"/>
    <xf numFmtId="0" fontId="2" fillId="0" borderId="42" xfId="11" applyBorder="1" applyAlignment="1">
      <alignment wrapText="1"/>
    </xf>
    <xf numFmtId="0" fontId="2" fillId="0" borderId="43" xfId="11" applyBorder="1"/>
    <xf numFmtId="0" fontId="2" fillId="0" borderId="30" xfId="11" applyBorder="1"/>
    <xf numFmtId="0" fontId="2" fillId="3" borderId="0" xfId="11" applyFill="1" applyAlignment="1">
      <alignment vertical="center" wrapText="1"/>
    </xf>
    <xf numFmtId="0" fontId="2" fillId="3" borderId="0" xfId="11" applyFill="1"/>
    <xf numFmtId="0" fontId="16" fillId="3" borderId="0" xfId="11" applyFont="1" applyFill="1" applyAlignment="1">
      <alignment horizontal="center" vertical="center" wrapText="1"/>
    </xf>
    <xf numFmtId="0" fontId="2" fillId="3" borderId="0" xfId="11" applyFill="1" applyAlignment="1">
      <alignment wrapText="1"/>
    </xf>
    <xf numFmtId="0" fontId="0" fillId="3" borderId="2" xfId="0" applyFill="1" applyBorder="1" applyProtection="1">
      <protection locked="0"/>
    </xf>
    <xf numFmtId="0" fontId="0" fillId="3" borderId="4" xfId="0" applyFill="1" applyBorder="1" applyProtection="1">
      <protection locked="0"/>
    </xf>
    <xf numFmtId="0" fontId="2" fillId="3" borderId="0" xfId="0" applyFont="1" applyFill="1"/>
    <xf numFmtId="167" fontId="2" fillId="3" borderId="6" xfId="0" applyNumberFormat="1" applyFont="1" applyFill="1" applyBorder="1"/>
    <xf numFmtId="167" fontId="2" fillId="3" borderId="7" xfId="0" applyNumberFormat="1" applyFont="1" applyFill="1" applyBorder="1"/>
    <xf numFmtId="0" fontId="2" fillId="3" borderId="7" xfId="0" applyFont="1" applyFill="1" applyBorder="1"/>
    <xf numFmtId="9" fontId="2" fillId="3" borderId="7" xfId="0" applyNumberFormat="1" applyFont="1" applyFill="1" applyBorder="1"/>
    <xf numFmtId="0" fontId="2" fillId="3" borderId="7" xfId="0" applyFont="1" applyFill="1" applyBorder="1" applyAlignment="1">
      <alignment wrapText="1"/>
    </xf>
    <xf numFmtId="9" fontId="2" fillId="3" borderId="7" xfId="0" applyNumberFormat="1" applyFont="1" applyFill="1" applyBorder="1" applyAlignment="1">
      <alignment wrapText="1"/>
    </xf>
    <xf numFmtId="167" fontId="2" fillId="3" borderId="7" xfId="0" applyNumberFormat="1" applyFont="1" applyFill="1" applyBorder="1" applyProtection="1">
      <protection locked="0"/>
    </xf>
    <xf numFmtId="167" fontId="2" fillId="3" borderId="16" xfId="0" applyNumberFormat="1" applyFont="1" applyFill="1" applyBorder="1"/>
    <xf numFmtId="167" fontId="2" fillId="3" borderId="0" xfId="0" applyNumberFormat="1" applyFont="1" applyFill="1"/>
    <xf numFmtId="6" fontId="2" fillId="3" borderId="0" xfId="0" applyNumberFormat="1" applyFont="1" applyFill="1" applyAlignment="1">
      <alignment horizontal="right" vertical="center"/>
    </xf>
    <xf numFmtId="0" fontId="2" fillId="3" borderId="0" xfId="0" applyFont="1" applyFill="1" applyAlignment="1">
      <alignment horizontal="left" vertical="center"/>
    </xf>
    <xf numFmtId="6" fontId="2" fillId="3" borderId="0" xfId="0" applyNumberFormat="1" applyFont="1" applyFill="1" applyAlignment="1" applyProtection="1">
      <alignment horizontal="right" vertical="center"/>
      <protection locked="0"/>
    </xf>
    <xf numFmtId="0" fontId="2" fillId="3" borderId="0" xfId="0" applyFont="1" applyFill="1" applyAlignment="1">
      <alignment horizontal="right" vertical="center"/>
    </xf>
    <xf numFmtId="0" fontId="2" fillId="3" borderId="4" xfId="0" applyFont="1" applyFill="1" applyBorder="1" applyAlignment="1">
      <alignment horizontal="left" vertical="center"/>
    </xf>
    <xf numFmtId="38" fontId="2" fillId="3" borderId="5" xfId="3" applyNumberFormat="1" applyFont="1" applyFill="1" applyBorder="1" applyAlignment="1" applyProtection="1">
      <alignment horizontal="right" vertical="center"/>
      <protection locked="0"/>
    </xf>
    <xf numFmtId="0" fontId="2" fillId="3" borderId="5" xfId="3" applyFont="1" applyFill="1" applyBorder="1" applyAlignment="1" applyProtection="1">
      <alignment vertical="center"/>
      <protection locked="0"/>
    </xf>
    <xf numFmtId="40" fontId="2" fillId="3" borderId="5" xfId="3" applyNumberFormat="1" applyFont="1" applyFill="1" applyBorder="1" applyAlignment="1">
      <alignment vertical="center"/>
    </xf>
    <xf numFmtId="40" fontId="2" fillId="3" borderId="5" xfId="3" applyNumberFormat="1" applyFont="1" applyFill="1" applyBorder="1" applyAlignment="1">
      <alignment vertical="center" wrapText="1"/>
    </xf>
    <xf numFmtId="0" fontId="2" fillId="3" borderId="5" xfId="3" applyFont="1" applyFill="1" applyBorder="1" applyAlignment="1">
      <alignment vertical="center"/>
    </xf>
    <xf numFmtId="49" fontId="2" fillId="3" borderId="5" xfId="0" applyNumberFormat="1" applyFont="1" applyFill="1" applyBorder="1" applyAlignment="1" applyProtection="1">
      <alignment horizontal="left" vertical="center" wrapText="1"/>
      <protection locked="0"/>
    </xf>
    <xf numFmtId="49" fontId="2" fillId="3" borderId="0" xfId="0" applyNumberFormat="1" applyFont="1" applyFill="1" applyAlignment="1">
      <alignment horizontal="left" vertical="center" wrapText="1"/>
    </xf>
    <xf numFmtId="166" fontId="2" fillId="3" borderId="0" xfId="0" applyNumberFormat="1" applyFont="1" applyFill="1" applyAlignment="1">
      <alignment horizontal="left" vertical="center" wrapText="1"/>
    </xf>
    <xf numFmtId="0" fontId="52" fillId="9" borderId="0" xfId="0" applyFont="1" applyFill="1"/>
    <xf numFmtId="0" fontId="53" fillId="9" borderId="0" xfId="0" applyFont="1" applyFill="1"/>
    <xf numFmtId="0" fontId="54" fillId="9" borderId="0" xfId="0" applyFont="1" applyFill="1"/>
    <xf numFmtId="0" fontId="52" fillId="0" borderId="8" xfId="0" applyFont="1" applyBorder="1"/>
    <xf numFmtId="0" fontId="52" fillId="9" borderId="14" xfId="0" applyFont="1" applyFill="1" applyBorder="1"/>
    <xf numFmtId="0" fontId="55" fillId="9" borderId="0" xfId="0" applyFont="1" applyFill="1" applyAlignment="1">
      <alignment horizontal="center"/>
    </xf>
    <xf numFmtId="0" fontId="55" fillId="9" borderId="0" xfId="0" applyFont="1" applyFill="1"/>
    <xf numFmtId="0" fontId="52" fillId="9" borderId="5" xfId="0" applyFont="1" applyFill="1" applyBorder="1"/>
    <xf numFmtId="0" fontId="52" fillId="9" borderId="5" xfId="0" applyFont="1" applyFill="1" applyBorder="1" applyAlignment="1">
      <alignment horizontal="center" wrapText="1"/>
    </xf>
    <xf numFmtId="0" fontId="52" fillId="9" borderId="15" xfId="0" applyFont="1" applyFill="1" applyBorder="1" applyAlignment="1">
      <alignment horizontal="center" wrapText="1"/>
    </xf>
    <xf numFmtId="0" fontId="52" fillId="9" borderId="16" xfId="0" applyFont="1" applyFill="1" applyBorder="1" applyAlignment="1">
      <alignment horizontal="center" wrapText="1"/>
    </xf>
    <xf numFmtId="0" fontId="39" fillId="9" borderId="5" xfId="0" applyFont="1" applyFill="1" applyBorder="1" applyAlignment="1">
      <alignment horizontal="center"/>
    </xf>
    <xf numFmtId="3" fontId="39" fillId="9" borderId="5" xfId="0" applyNumberFormat="1" applyFont="1" applyFill="1" applyBorder="1" applyAlignment="1">
      <alignment horizontal="center"/>
    </xf>
    <xf numFmtId="9" fontId="39" fillId="9" borderId="5" xfId="0" applyNumberFormat="1" applyFont="1" applyFill="1" applyBorder="1" applyAlignment="1">
      <alignment horizontal="center"/>
    </xf>
    <xf numFmtId="0" fontId="39" fillId="9" borderId="15" xfId="0" applyFont="1" applyFill="1" applyBorder="1" applyAlignment="1">
      <alignment horizontal="center"/>
    </xf>
    <xf numFmtId="9" fontId="13" fillId="3" borderId="0" xfId="1" applyFont="1" applyFill="1" applyBorder="1"/>
    <xf numFmtId="0" fontId="0" fillId="3" borderId="0" xfId="0" applyFill="1" applyAlignment="1">
      <alignment horizontal="right"/>
    </xf>
    <xf numFmtId="0" fontId="21" fillId="3" borderId="0" xfId="0" applyFont="1" applyFill="1" applyAlignment="1">
      <alignment horizontal="center"/>
    </xf>
    <xf numFmtId="0" fontId="15" fillId="3" borderId="0" xfId="0" applyFont="1" applyFill="1" applyAlignment="1">
      <alignment horizontal="right"/>
    </xf>
    <xf numFmtId="0" fontId="20" fillId="3" borderId="8" xfId="0" applyFont="1" applyFill="1" applyBorder="1" applyAlignment="1">
      <alignment horizontal="left" vertical="center"/>
    </xf>
    <xf numFmtId="9" fontId="21" fillId="3" borderId="5" xfId="1" applyFont="1" applyFill="1" applyBorder="1"/>
    <xf numFmtId="9" fontId="21" fillId="3" borderId="0" xfId="1" applyFont="1" applyFill="1" applyBorder="1"/>
    <xf numFmtId="167" fontId="21" fillId="4" borderId="0" xfId="0" applyNumberFormat="1" applyFont="1" applyFill="1"/>
    <xf numFmtId="0" fontId="21" fillId="4" borderId="0" xfId="0" applyFont="1" applyFill="1"/>
    <xf numFmtId="167" fontId="28" fillId="0" borderId="10" xfId="0" applyNumberFormat="1" applyFont="1" applyBorder="1"/>
    <xf numFmtId="0" fontId="30" fillId="3" borderId="6" xfId="0" applyFont="1" applyFill="1" applyBorder="1" applyAlignment="1">
      <alignment horizontal="right"/>
    </xf>
    <xf numFmtId="167" fontId="0" fillId="3" borderId="10" xfId="0" applyNumberFormat="1" applyFill="1" applyBorder="1"/>
    <xf numFmtId="167" fontId="0" fillId="3" borderId="5" xfId="0" applyNumberFormat="1" applyFill="1" applyBorder="1"/>
    <xf numFmtId="0" fontId="8" fillId="3" borderId="16" xfId="0" applyFont="1" applyFill="1" applyBorder="1" applyAlignment="1">
      <alignment horizontal="right" vertical="center"/>
    </xf>
    <xf numFmtId="0" fontId="13" fillId="3" borderId="5" xfId="0" applyFont="1" applyFill="1" applyBorder="1"/>
    <xf numFmtId="0" fontId="26" fillId="3" borderId="0" xfId="0" applyFont="1" applyFill="1" applyAlignment="1">
      <alignment vertical="center"/>
    </xf>
    <xf numFmtId="0" fontId="20" fillId="3" borderId="0" xfId="0" applyFont="1" applyFill="1" applyAlignment="1">
      <alignment horizontal="center" vertical="center" wrapText="1"/>
    </xf>
    <xf numFmtId="167" fontId="0" fillId="0" borderId="0" xfId="0" applyNumberFormat="1"/>
    <xf numFmtId="170" fontId="0" fillId="3" borderId="5" xfId="1" applyNumberFormat="1" applyFont="1" applyFill="1" applyBorder="1"/>
    <xf numFmtId="0" fontId="26" fillId="3" borderId="12" xfId="0" applyFont="1" applyFill="1" applyBorder="1" applyAlignment="1">
      <alignment horizontal="right" vertical="center"/>
    </xf>
    <xf numFmtId="9" fontId="21" fillId="3" borderId="32" xfId="1" applyFont="1" applyFill="1" applyBorder="1"/>
    <xf numFmtId="0" fontId="6" fillId="0" borderId="38" xfId="0" applyFont="1" applyBorder="1"/>
    <xf numFmtId="0" fontId="56" fillId="9" borderId="0" xfId="0" applyFont="1" applyFill="1"/>
    <xf numFmtId="9" fontId="0" fillId="3" borderId="0" xfId="1" applyFont="1" applyFill="1" applyBorder="1"/>
    <xf numFmtId="0" fontId="23" fillId="3" borderId="0" xfId="0" applyFont="1" applyFill="1" applyAlignment="1">
      <alignment horizontal="center" wrapText="1"/>
    </xf>
    <xf numFmtId="167" fontId="32" fillId="3" borderId="0" xfId="0" applyNumberFormat="1" applyFont="1" applyFill="1" applyAlignment="1" applyProtection="1">
      <alignment horizontal="center"/>
      <protection locked="0"/>
    </xf>
    <xf numFmtId="9" fontId="31" fillId="3" borderId="7" xfId="4" applyNumberFormat="1" applyFont="1" applyFill="1" applyBorder="1" applyAlignment="1" applyProtection="1">
      <alignment horizontal="center"/>
      <protection locked="0"/>
    </xf>
    <xf numFmtId="9" fontId="32" fillId="3" borderId="5" xfId="4" applyNumberFormat="1" applyFont="1" applyFill="1" applyBorder="1" applyAlignment="1" applyProtection="1">
      <alignment horizontal="center"/>
      <protection locked="0"/>
    </xf>
    <xf numFmtId="0" fontId="61" fillId="3" borderId="0" xfId="0" applyFont="1" applyFill="1"/>
    <xf numFmtId="9" fontId="54" fillId="3" borderId="0" xfId="0" applyNumberFormat="1" applyFont="1" applyFill="1"/>
    <xf numFmtId="9" fontId="55" fillId="3" borderId="46" xfId="0" applyNumberFormat="1" applyFont="1" applyFill="1" applyBorder="1"/>
    <xf numFmtId="167" fontId="39" fillId="9" borderId="5" xfId="0" applyNumberFormat="1" applyFont="1" applyFill="1" applyBorder="1" applyAlignment="1">
      <alignment horizontal="center"/>
    </xf>
    <xf numFmtId="167" fontId="31" fillId="3" borderId="7" xfId="4" applyNumberFormat="1" applyFont="1" applyFill="1" applyBorder="1" applyAlignment="1" applyProtection="1">
      <alignment horizontal="center"/>
      <protection locked="0"/>
    </xf>
    <xf numFmtId="2" fontId="39" fillId="9" borderId="5" xfId="0" applyNumberFormat="1" applyFont="1" applyFill="1" applyBorder="1" applyAlignment="1">
      <alignment horizontal="center"/>
    </xf>
    <xf numFmtId="167" fontId="2" fillId="3" borderId="0" xfId="0" applyNumberFormat="1" applyFont="1" applyFill="1" applyAlignment="1">
      <alignment horizontal="right" vertical="center"/>
    </xf>
    <xf numFmtId="167" fontId="2" fillId="3" borderId="45" xfId="0" applyNumberFormat="1" applyFont="1" applyFill="1" applyBorder="1"/>
    <xf numFmtId="0" fontId="16" fillId="3" borderId="47" xfId="0" applyFont="1" applyFill="1" applyBorder="1" applyAlignment="1">
      <alignment horizontal="right"/>
    </xf>
    <xf numFmtId="0" fontId="2" fillId="3" borderId="13" xfId="0" applyFont="1" applyFill="1" applyBorder="1"/>
    <xf numFmtId="0" fontId="0" fillId="3" borderId="48" xfId="0" applyFill="1" applyBorder="1"/>
    <xf numFmtId="0" fontId="0" fillId="3" borderId="49" xfId="0" applyFill="1" applyBorder="1"/>
    <xf numFmtId="0" fontId="0" fillId="3" borderId="50" xfId="0" applyFill="1" applyBorder="1"/>
    <xf numFmtId="0" fontId="0" fillId="3" borderId="51" xfId="0" applyFill="1" applyBorder="1"/>
    <xf numFmtId="168" fontId="31" fillId="3" borderId="10" xfId="4" applyNumberFormat="1" applyFont="1" applyFill="1" applyBorder="1" applyAlignment="1" applyProtection="1">
      <alignment horizontal="center"/>
      <protection locked="0"/>
    </xf>
    <xf numFmtId="168" fontId="32" fillId="3" borderId="15" xfId="4" applyNumberFormat="1" applyFont="1" applyFill="1" applyBorder="1" applyAlignment="1" applyProtection="1">
      <alignment horizontal="center"/>
      <protection locked="0"/>
    </xf>
    <xf numFmtId="167" fontId="31" fillId="3" borderId="11" xfId="5" applyNumberFormat="1" applyFont="1" applyFill="1" applyBorder="1" applyAlignment="1" applyProtection="1">
      <alignment horizontal="center" vertical="center"/>
      <protection locked="0"/>
    </xf>
    <xf numFmtId="170" fontId="32" fillId="3" borderId="14" xfId="0" applyNumberFormat="1" applyFont="1" applyFill="1" applyBorder="1" applyAlignment="1" applyProtection="1">
      <alignment horizontal="center"/>
      <protection locked="0"/>
    </xf>
    <xf numFmtId="167" fontId="31" fillId="3" borderId="11" xfId="4" applyNumberFormat="1" applyFont="1" applyFill="1" applyBorder="1" applyAlignment="1" applyProtection="1">
      <alignment horizontal="center" vertical="top" wrapText="1"/>
      <protection locked="0"/>
    </xf>
    <xf numFmtId="0" fontId="6" fillId="3" borderId="49" xfId="0" applyFont="1" applyFill="1" applyBorder="1" applyAlignment="1">
      <alignment horizontal="center" vertical="center" wrapText="1"/>
    </xf>
    <xf numFmtId="0" fontId="23" fillId="3" borderId="6" xfId="0" applyFont="1" applyFill="1" applyBorder="1"/>
    <xf numFmtId="1" fontId="23" fillId="3" borderId="6" xfId="0" applyNumberFormat="1" applyFont="1" applyFill="1" applyBorder="1" applyAlignment="1">
      <alignment horizontal="center" wrapText="1"/>
    </xf>
    <xf numFmtId="0" fontId="23" fillId="3" borderId="6" xfId="0" applyFont="1" applyFill="1" applyBorder="1" applyAlignment="1">
      <alignment horizontal="center" wrapText="1"/>
    </xf>
    <xf numFmtId="41" fontId="23" fillId="3" borderId="8" xfId="0" applyNumberFormat="1" applyFont="1" applyFill="1" applyBorder="1" applyAlignment="1">
      <alignment horizontal="center" wrapText="1"/>
    </xf>
    <xf numFmtId="0" fontId="23" fillId="3" borderId="9" xfId="0" applyFont="1" applyFill="1" applyBorder="1" applyAlignment="1">
      <alignment horizontal="center" wrapText="1"/>
    </xf>
    <xf numFmtId="168" fontId="31" fillId="3" borderId="56" xfId="4" applyNumberFormat="1" applyFont="1" applyFill="1" applyBorder="1" applyAlignment="1" applyProtection="1">
      <alignment horizontal="center"/>
      <protection locked="0"/>
    </xf>
    <xf numFmtId="9" fontId="31" fillId="3" borderId="55" xfId="4" applyNumberFormat="1" applyFont="1" applyFill="1" applyBorder="1" applyAlignment="1" applyProtection="1">
      <alignment horizontal="center"/>
      <protection locked="0"/>
    </xf>
    <xf numFmtId="168" fontId="31" fillId="3" borderId="57" xfId="4" applyNumberFormat="1" applyFont="1" applyFill="1" applyBorder="1" applyAlignment="1" applyProtection="1">
      <alignment horizontal="center"/>
      <protection locked="0"/>
    </xf>
    <xf numFmtId="167" fontId="31" fillId="3" borderId="58" xfId="5" applyNumberFormat="1" applyFont="1" applyFill="1" applyBorder="1" applyAlignment="1" applyProtection="1">
      <alignment horizontal="center" vertical="center"/>
      <protection locked="0"/>
    </xf>
    <xf numFmtId="167" fontId="31" fillId="3" borderId="55" xfId="4" applyNumberFormat="1" applyFont="1" applyFill="1" applyBorder="1" applyAlignment="1" applyProtection="1">
      <alignment horizontal="center"/>
      <protection locked="0"/>
    </xf>
    <xf numFmtId="168" fontId="31" fillId="3" borderId="59" xfId="4" applyNumberFormat="1" applyFont="1" applyFill="1" applyBorder="1" applyAlignment="1" applyProtection="1">
      <alignment horizontal="center"/>
      <protection locked="0"/>
    </xf>
    <xf numFmtId="9" fontId="31" fillId="3" borderId="52" xfId="4" applyNumberFormat="1" applyFont="1" applyFill="1" applyBorder="1" applyAlignment="1" applyProtection="1">
      <alignment horizontal="center"/>
      <protection locked="0"/>
    </xf>
    <xf numFmtId="168" fontId="31" fillId="3" borderId="53" xfId="4" applyNumberFormat="1" applyFont="1" applyFill="1" applyBorder="1" applyAlignment="1" applyProtection="1">
      <alignment horizontal="center"/>
      <protection locked="0"/>
    </xf>
    <xf numFmtId="167" fontId="31" fillId="3" borderId="54" xfId="5" applyNumberFormat="1" applyFont="1" applyFill="1" applyBorder="1" applyAlignment="1" applyProtection="1">
      <alignment horizontal="center" vertical="center"/>
      <protection locked="0"/>
    </xf>
    <xf numFmtId="167" fontId="31" fillId="3" borderId="52" xfId="4" applyNumberFormat="1" applyFont="1" applyFill="1" applyBorder="1" applyAlignment="1" applyProtection="1">
      <alignment horizontal="center"/>
      <protection locked="0"/>
    </xf>
    <xf numFmtId="0" fontId="31" fillId="0" borderId="60" xfId="0" quotePrefix="1" applyFont="1" applyBorder="1"/>
    <xf numFmtId="0" fontId="33" fillId="0" borderId="61" xfId="0" applyFont="1" applyBorder="1"/>
    <xf numFmtId="0" fontId="31" fillId="0" borderId="62" xfId="0" applyFont="1" applyBorder="1"/>
    <xf numFmtId="170" fontId="31" fillId="3" borderId="62" xfId="4" applyNumberFormat="1" applyFont="1" applyFill="1" applyBorder="1" applyAlignment="1" applyProtection="1">
      <alignment horizontal="center"/>
      <protection locked="0"/>
    </xf>
    <xf numFmtId="167" fontId="31" fillId="3" borderId="54" xfId="4" applyNumberFormat="1" applyFont="1" applyFill="1" applyBorder="1" applyAlignment="1" applyProtection="1">
      <alignment horizontal="center" vertical="top" wrapText="1"/>
      <protection locked="0"/>
    </xf>
    <xf numFmtId="170" fontId="31" fillId="3" borderId="60" xfId="4" applyNumberFormat="1" applyFont="1" applyFill="1" applyBorder="1" applyAlignment="1" applyProtection="1">
      <alignment horizontal="center"/>
      <protection locked="0"/>
    </xf>
    <xf numFmtId="0" fontId="31" fillId="0" borderId="63" xfId="0" applyFont="1" applyBorder="1"/>
    <xf numFmtId="9" fontId="31" fillId="3" borderId="64" xfId="4" applyNumberFormat="1" applyFont="1" applyFill="1" applyBorder="1" applyAlignment="1" applyProtection="1">
      <alignment horizontal="center"/>
      <protection locked="0"/>
    </xf>
    <xf numFmtId="168" fontId="31" fillId="3" borderId="63" xfId="4" applyNumberFormat="1" applyFont="1" applyFill="1" applyBorder="1" applyAlignment="1" applyProtection="1">
      <alignment horizontal="center"/>
      <protection locked="0"/>
    </xf>
    <xf numFmtId="167" fontId="31" fillId="3" borderId="65" xfId="4" applyNumberFormat="1" applyFont="1" applyFill="1" applyBorder="1" applyAlignment="1" applyProtection="1">
      <alignment horizontal="center" vertical="top" wrapText="1"/>
      <protection locked="0"/>
    </xf>
    <xf numFmtId="170" fontId="31" fillId="3" borderId="66" xfId="4" applyNumberFormat="1" applyFont="1" applyFill="1" applyBorder="1" applyAlignment="1" applyProtection="1">
      <alignment horizontal="center"/>
      <protection locked="0"/>
    </xf>
    <xf numFmtId="0" fontId="23" fillId="3" borderId="16" xfId="0" applyFont="1" applyFill="1" applyBorder="1"/>
    <xf numFmtId="168" fontId="32" fillId="3" borderId="16" xfId="4" applyNumberFormat="1" applyFont="1" applyFill="1" applyBorder="1" applyAlignment="1" applyProtection="1">
      <alignment horizontal="center"/>
      <protection locked="0"/>
    </xf>
    <xf numFmtId="9" fontId="32" fillId="3" borderId="16" xfId="4" applyNumberFormat="1" applyFont="1" applyFill="1" applyBorder="1" applyAlignment="1" applyProtection="1">
      <alignment horizontal="center"/>
      <protection locked="0"/>
    </xf>
    <xf numFmtId="168" fontId="32" fillId="3" borderId="12" xfId="4" applyNumberFormat="1" applyFont="1" applyFill="1" applyBorder="1" applyAlignment="1" applyProtection="1">
      <alignment horizontal="center"/>
      <protection locked="0"/>
    </xf>
    <xf numFmtId="170" fontId="32" fillId="3" borderId="13" xfId="0" applyNumberFormat="1" applyFont="1" applyFill="1" applyBorder="1" applyAlignment="1" applyProtection="1">
      <alignment horizontal="center"/>
      <protection locked="0"/>
    </xf>
    <xf numFmtId="167" fontId="32" fillId="3" borderId="16" xfId="0" applyNumberFormat="1" applyFont="1" applyFill="1" applyBorder="1" applyAlignment="1" applyProtection="1">
      <alignment horizontal="center"/>
      <protection locked="0"/>
    </xf>
    <xf numFmtId="167" fontId="31" fillId="3" borderId="58" xfId="4" applyNumberFormat="1" applyFont="1" applyFill="1" applyBorder="1" applyAlignment="1" applyProtection="1">
      <alignment horizontal="center" vertical="top" wrapText="1"/>
      <protection locked="0"/>
    </xf>
    <xf numFmtId="170" fontId="31" fillId="3" borderId="61" xfId="4" applyNumberFormat="1" applyFont="1" applyFill="1" applyBorder="1" applyAlignment="1" applyProtection="1">
      <alignment horizontal="center"/>
      <protection locked="0"/>
    </xf>
    <xf numFmtId="0" fontId="31" fillId="0" borderId="57" xfId="0" applyFont="1" applyBorder="1"/>
    <xf numFmtId="168" fontId="31" fillId="3" borderId="67" xfId="4" applyNumberFormat="1" applyFont="1" applyFill="1" applyBorder="1" applyAlignment="1" applyProtection="1">
      <alignment horizontal="center"/>
      <protection locked="0"/>
    </xf>
    <xf numFmtId="168" fontId="31" fillId="3" borderId="68" xfId="4" applyNumberFormat="1" applyFont="1" applyFill="1" applyBorder="1" applyAlignment="1" applyProtection="1">
      <alignment horizontal="center"/>
      <protection locked="0"/>
    </xf>
    <xf numFmtId="168" fontId="31" fillId="3" borderId="69" xfId="4" applyNumberFormat="1" applyFont="1" applyFill="1" applyBorder="1" applyAlignment="1" applyProtection="1">
      <alignment horizontal="center"/>
      <protection locked="0"/>
    </xf>
    <xf numFmtId="168" fontId="31" fillId="3" borderId="70" xfId="4" applyNumberFormat="1" applyFont="1" applyFill="1" applyBorder="1" applyAlignment="1" applyProtection="1">
      <alignment horizontal="center"/>
      <protection locked="0"/>
    </xf>
    <xf numFmtId="0" fontId="31" fillId="0" borderId="53" xfId="0" quotePrefix="1" applyFont="1" applyBorder="1"/>
    <xf numFmtId="0" fontId="33" fillId="0" borderId="57" xfId="0" applyFont="1" applyBorder="1"/>
    <xf numFmtId="0" fontId="55" fillId="0" borderId="48" xfId="0" applyFont="1" applyBorder="1"/>
    <xf numFmtId="0" fontId="55" fillId="9" borderId="48" xfId="0" applyFont="1" applyFill="1" applyBorder="1" applyAlignment="1">
      <alignment horizontal="center"/>
    </xf>
    <xf numFmtId="9" fontId="55" fillId="9" borderId="48" xfId="0" applyNumberFormat="1" applyFont="1" applyFill="1" applyBorder="1" applyAlignment="1">
      <alignment horizontal="center"/>
    </xf>
    <xf numFmtId="167" fontId="55" fillId="9" borderId="48" xfId="0" applyNumberFormat="1" applyFont="1" applyFill="1" applyBorder="1" applyAlignment="1">
      <alignment horizontal="center"/>
    </xf>
    <xf numFmtId="0" fontId="37" fillId="0" borderId="48" xfId="0" applyFont="1" applyBorder="1"/>
    <xf numFmtId="0" fontId="52" fillId="9" borderId="16" xfId="0" applyFont="1" applyFill="1" applyBorder="1"/>
    <xf numFmtId="0" fontId="39" fillId="9" borderId="16" xfId="0" applyFont="1" applyFill="1" applyBorder="1" applyAlignment="1">
      <alignment horizontal="center"/>
    </xf>
    <xf numFmtId="9" fontId="39" fillId="9" borderId="16" xfId="0" applyNumberFormat="1" applyFont="1" applyFill="1" applyBorder="1" applyAlignment="1">
      <alignment horizontal="center"/>
    </xf>
    <xf numFmtId="167" fontId="39" fillId="9" borderId="16" xfId="0" applyNumberFormat="1" applyFont="1" applyFill="1" applyBorder="1" applyAlignment="1">
      <alignment horizontal="center"/>
    </xf>
    <xf numFmtId="0" fontId="31" fillId="0" borderId="7" xfId="0" quotePrefix="1" applyFont="1" applyBorder="1"/>
    <xf numFmtId="0" fontId="55" fillId="0" borderId="11" xfId="0" applyFont="1" applyBorder="1" applyAlignment="1">
      <alignment horizontal="center"/>
    </xf>
    <xf numFmtId="3" fontId="55" fillId="0" borderId="7" xfId="0" applyNumberFormat="1" applyFont="1" applyBorder="1" applyAlignment="1">
      <alignment horizontal="center"/>
    </xf>
    <xf numFmtId="9" fontId="55" fillId="0" borderId="7" xfId="0" applyNumberFormat="1" applyFont="1" applyBorder="1" applyAlignment="1">
      <alignment horizontal="center"/>
    </xf>
    <xf numFmtId="3" fontId="55" fillId="0" borderId="6" xfId="0" applyNumberFormat="1" applyFont="1" applyBorder="1" applyAlignment="1">
      <alignment horizontal="center"/>
    </xf>
    <xf numFmtId="0" fontId="55" fillId="0" borderId="0" xfId="0" applyFont="1" applyAlignment="1">
      <alignment horizontal="center"/>
    </xf>
    <xf numFmtId="0" fontId="55" fillId="0" borderId="7" xfId="0" applyFont="1" applyBorder="1" applyAlignment="1">
      <alignment horizontal="center"/>
    </xf>
    <xf numFmtId="2" fontId="55" fillId="0" borderId="7" xfId="0" applyNumberFormat="1" applyFont="1" applyBorder="1" applyAlignment="1">
      <alignment horizontal="center"/>
    </xf>
    <xf numFmtId="4" fontId="55" fillId="0" borderId="6" xfId="0" applyNumberFormat="1" applyFont="1" applyBorder="1" applyAlignment="1">
      <alignment horizontal="center"/>
    </xf>
    <xf numFmtId="164" fontId="55" fillId="0" borderId="7" xfId="0" applyNumberFormat="1" applyFont="1" applyBorder="1" applyAlignment="1">
      <alignment vertical="top"/>
    </xf>
    <xf numFmtId="164" fontId="55" fillId="0" borderId="7" xfId="0" applyNumberFormat="1" applyFont="1" applyBorder="1" applyAlignment="1">
      <alignment horizontal="center"/>
    </xf>
    <xf numFmtId="4" fontId="55" fillId="0" borderId="7" xfId="0" applyNumberFormat="1" applyFont="1" applyBorder="1" applyAlignment="1">
      <alignment horizontal="center"/>
    </xf>
    <xf numFmtId="167" fontId="55" fillId="0" borderId="7" xfId="0" applyNumberFormat="1" applyFont="1" applyBorder="1" applyAlignment="1">
      <alignment horizontal="center"/>
    </xf>
    <xf numFmtId="3" fontId="55" fillId="0" borderId="0" xfId="0" applyNumberFormat="1" applyFont="1" applyAlignment="1">
      <alignment horizontal="center"/>
    </xf>
    <xf numFmtId="0" fontId="33" fillId="0" borderId="7" xfId="0" applyFont="1" applyBorder="1"/>
    <xf numFmtId="167" fontId="55" fillId="0" borderId="7" xfId="0" applyNumberFormat="1" applyFont="1" applyBorder="1" applyAlignment="1">
      <alignment vertical="top"/>
    </xf>
    <xf numFmtId="0" fontId="33" fillId="0" borderId="10" xfId="0" applyFont="1" applyBorder="1"/>
    <xf numFmtId="0" fontId="55" fillId="0" borderId="10" xfId="0" applyFont="1" applyBorder="1"/>
    <xf numFmtId="0" fontId="54" fillId="3" borderId="0" xfId="0" applyFont="1" applyFill="1"/>
    <xf numFmtId="0" fontId="55" fillId="3" borderId="0" xfId="0" applyFont="1" applyFill="1"/>
    <xf numFmtId="0" fontId="52" fillId="3" borderId="5" xfId="0" applyFont="1" applyFill="1" applyBorder="1" applyAlignment="1">
      <alignment horizontal="center" wrapText="1"/>
    </xf>
    <xf numFmtId="164" fontId="55" fillId="3" borderId="7" xfId="0" applyNumberFormat="1" applyFont="1" applyFill="1" applyBorder="1" applyAlignment="1">
      <alignment horizontal="center"/>
    </xf>
    <xf numFmtId="167" fontId="55" fillId="3" borderId="7" xfId="0" applyNumberFormat="1" applyFont="1" applyFill="1" applyBorder="1" applyAlignment="1">
      <alignment horizontal="center"/>
    </xf>
    <xf numFmtId="164" fontId="39" fillId="3" borderId="5" xfId="0" applyNumberFormat="1" applyFont="1" applyFill="1" applyBorder="1" applyAlignment="1">
      <alignment horizontal="center"/>
    </xf>
    <xf numFmtId="0" fontId="60" fillId="3" borderId="0" xfId="0" applyFont="1" applyFill="1"/>
    <xf numFmtId="0" fontId="23" fillId="3" borderId="71" xfId="0" applyFont="1" applyFill="1" applyBorder="1"/>
    <xf numFmtId="0" fontId="23" fillId="3" borderId="72" xfId="0" applyFont="1" applyFill="1" applyBorder="1"/>
    <xf numFmtId="0" fontId="23" fillId="3" borderId="48" xfId="0" applyFont="1" applyFill="1" applyBorder="1"/>
    <xf numFmtId="0" fontId="23" fillId="3" borderId="48" xfId="0" applyFont="1" applyFill="1" applyBorder="1" applyAlignment="1">
      <alignment horizontal="center" wrapText="1"/>
    </xf>
    <xf numFmtId="1" fontId="23" fillId="3" borderId="48" xfId="0" applyNumberFormat="1" applyFont="1" applyFill="1" applyBorder="1" applyAlignment="1">
      <alignment horizontal="center" wrapText="1"/>
    </xf>
    <xf numFmtId="41" fontId="23" fillId="3" borderId="48" xfId="0" applyNumberFormat="1" applyFont="1" applyFill="1" applyBorder="1" applyAlignment="1">
      <alignment horizontal="center" wrapText="1"/>
    </xf>
    <xf numFmtId="0" fontId="31" fillId="3" borderId="50" xfId="0" quotePrefix="1" applyFont="1" applyFill="1" applyBorder="1"/>
    <xf numFmtId="171" fontId="31" fillId="3" borderId="73" xfId="0" applyNumberFormat="1" applyFont="1" applyFill="1" applyBorder="1" applyAlignment="1">
      <alignment horizontal="center"/>
    </xf>
    <xf numFmtId="171" fontId="31" fillId="3" borderId="50" xfId="0" applyNumberFormat="1" applyFont="1" applyFill="1" applyBorder="1" applyAlignment="1">
      <alignment horizontal="center"/>
    </xf>
    <xf numFmtId="171" fontId="31" fillId="3" borderId="49" xfId="0" applyNumberFormat="1" applyFont="1" applyFill="1" applyBorder="1"/>
    <xf numFmtId="44" fontId="31" fillId="3" borderId="50" xfId="0" applyNumberFormat="1" applyFont="1" applyFill="1" applyBorder="1" applyAlignment="1">
      <alignment horizontal="center"/>
    </xf>
    <xf numFmtId="0" fontId="13" fillId="3" borderId="50" xfId="0" applyFont="1" applyFill="1" applyBorder="1"/>
    <xf numFmtId="171" fontId="31" fillId="3" borderId="0" xfId="0" applyNumberFormat="1" applyFont="1" applyFill="1" applyAlignment="1">
      <alignment horizontal="center"/>
    </xf>
    <xf numFmtId="0" fontId="31" fillId="3" borderId="69" xfId="0" applyFont="1" applyFill="1" applyBorder="1"/>
    <xf numFmtId="0" fontId="62" fillId="3" borderId="70" xfId="0" applyFont="1" applyFill="1" applyBorder="1"/>
    <xf numFmtId="171" fontId="31" fillId="3" borderId="51" xfId="0" applyNumberFormat="1" applyFont="1" applyFill="1" applyBorder="1" applyAlignment="1">
      <alignment horizontal="center"/>
    </xf>
    <xf numFmtId="171" fontId="31" fillId="3" borderId="46" xfId="0" applyNumberFormat="1" applyFont="1" applyFill="1" applyBorder="1" applyAlignment="1">
      <alignment horizontal="center"/>
    </xf>
    <xf numFmtId="0" fontId="21" fillId="3" borderId="48" xfId="0" applyFont="1" applyFill="1" applyBorder="1" applyAlignment="1">
      <alignment horizontal="center"/>
    </xf>
    <xf numFmtId="171" fontId="21" fillId="3" borderId="48" xfId="0" applyNumberFormat="1" applyFont="1" applyFill="1" applyBorder="1" applyAlignment="1">
      <alignment horizontal="center"/>
    </xf>
    <xf numFmtId="41" fontId="21" fillId="3" borderId="48" xfId="0" applyNumberFormat="1" applyFont="1" applyFill="1" applyBorder="1" applyAlignment="1">
      <alignment horizontal="center"/>
    </xf>
    <xf numFmtId="167" fontId="21" fillId="3" borderId="48" xfId="0" applyNumberFormat="1" applyFont="1" applyFill="1" applyBorder="1" applyAlignment="1">
      <alignment horizontal="center"/>
    </xf>
    <xf numFmtId="171" fontId="31" fillId="3" borderId="49" xfId="0" applyNumberFormat="1" applyFont="1" applyFill="1" applyBorder="1" applyAlignment="1">
      <alignment horizontal="center"/>
    </xf>
    <xf numFmtId="0" fontId="31" fillId="3" borderId="50" xfId="0" applyFont="1" applyFill="1" applyBorder="1"/>
    <xf numFmtId="171" fontId="31" fillId="3" borderId="69" xfId="0" applyNumberFormat="1" applyFont="1" applyFill="1" applyBorder="1" applyAlignment="1">
      <alignment horizontal="center"/>
    </xf>
    <xf numFmtId="171" fontId="31" fillId="3" borderId="70" xfId="0" applyNumberFormat="1" applyFont="1" applyFill="1" applyBorder="1" applyAlignment="1">
      <alignment horizontal="center"/>
    </xf>
    <xf numFmtId="0" fontId="23" fillId="3" borderId="49" xfId="0" applyFont="1" applyFill="1" applyBorder="1"/>
    <xf numFmtId="0" fontId="23" fillId="3" borderId="51" xfId="0" applyFont="1" applyFill="1" applyBorder="1"/>
    <xf numFmtId="0" fontId="31" fillId="3" borderId="49" xfId="0" quotePrefix="1" applyFont="1" applyFill="1" applyBorder="1"/>
    <xf numFmtId="0" fontId="13" fillId="3" borderId="50" xfId="0" applyFont="1" applyFill="1" applyBorder="1" applyAlignment="1">
      <alignment horizontal="left" wrapText="1"/>
    </xf>
    <xf numFmtId="170" fontId="31" fillId="3" borderId="49" xfId="0" applyNumberFormat="1" applyFont="1" applyFill="1" applyBorder="1" applyAlignment="1">
      <alignment horizontal="center"/>
    </xf>
    <xf numFmtId="170" fontId="31" fillId="3" borderId="50" xfId="0" applyNumberFormat="1" applyFont="1" applyFill="1" applyBorder="1" applyAlignment="1">
      <alignment horizontal="center"/>
    </xf>
    <xf numFmtId="170" fontId="31" fillId="3" borderId="51" xfId="0" applyNumberFormat="1" applyFont="1" applyFill="1" applyBorder="1" applyAlignment="1">
      <alignment horizontal="center"/>
    </xf>
    <xf numFmtId="170" fontId="21" fillId="3" borderId="48" xfId="0" applyNumberFormat="1" applyFont="1" applyFill="1" applyBorder="1" applyAlignment="1">
      <alignment horizontal="center"/>
    </xf>
    <xf numFmtId="170" fontId="31" fillId="3" borderId="69" xfId="0" applyNumberFormat="1" applyFont="1" applyFill="1" applyBorder="1" applyAlignment="1">
      <alignment horizontal="center"/>
    </xf>
    <xf numFmtId="167" fontId="31" fillId="3" borderId="50" xfId="0" applyNumberFormat="1" applyFont="1" applyFill="1" applyBorder="1" applyAlignment="1">
      <alignment horizontal="center"/>
    </xf>
    <xf numFmtId="172" fontId="2" fillId="3" borderId="0" xfId="0" applyNumberFormat="1" applyFont="1" applyFill="1" applyAlignment="1">
      <alignment vertical="center"/>
    </xf>
    <xf numFmtId="172" fontId="2" fillId="3" borderId="0" xfId="0" applyNumberFormat="1" applyFont="1" applyFill="1" applyAlignment="1">
      <alignment horizontal="right" vertical="center"/>
    </xf>
    <xf numFmtId="1" fontId="23" fillId="3" borderId="49" xfId="0" applyNumberFormat="1" applyFont="1" applyFill="1" applyBorder="1" applyAlignment="1">
      <alignment horizontal="center" wrapText="1"/>
    </xf>
    <xf numFmtId="171" fontId="21" fillId="3" borderId="51" xfId="0" applyNumberFormat="1" applyFont="1" applyFill="1" applyBorder="1" applyAlignment="1">
      <alignment horizontal="center"/>
    </xf>
    <xf numFmtId="1" fontId="23" fillId="3" borderId="68" xfId="0" applyNumberFormat="1" applyFont="1" applyFill="1" applyBorder="1" applyAlignment="1">
      <alignment horizontal="center" wrapText="1"/>
    </xf>
    <xf numFmtId="1" fontId="23" fillId="3" borderId="72" xfId="0" applyNumberFormat="1" applyFont="1" applyFill="1" applyBorder="1" applyAlignment="1">
      <alignment horizontal="center" wrapText="1"/>
    </xf>
    <xf numFmtId="171" fontId="31" fillId="3" borderId="50" xfId="0" applyNumberFormat="1" applyFont="1" applyFill="1" applyBorder="1"/>
    <xf numFmtId="9" fontId="31" fillId="3" borderId="50" xfId="0" applyNumberFormat="1" applyFont="1" applyFill="1" applyBorder="1" applyAlignment="1">
      <alignment horizontal="center"/>
    </xf>
    <xf numFmtId="9" fontId="31" fillId="3" borderId="51" xfId="0" applyNumberFormat="1" applyFont="1" applyFill="1" applyBorder="1" applyAlignment="1">
      <alignment horizontal="center"/>
    </xf>
    <xf numFmtId="9" fontId="31" fillId="3" borderId="50" xfId="0" applyNumberFormat="1" applyFont="1" applyFill="1" applyBorder="1"/>
    <xf numFmtId="9" fontId="31" fillId="3" borderId="69" xfId="0" applyNumberFormat="1" applyFont="1" applyFill="1" applyBorder="1" applyAlignment="1">
      <alignment horizontal="center"/>
    </xf>
    <xf numFmtId="9" fontId="31" fillId="3" borderId="49" xfId="0" applyNumberFormat="1" applyFont="1" applyFill="1" applyBorder="1" applyAlignment="1">
      <alignment horizontal="center"/>
    </xf>
    <xf numFmtId="167" fontId="2" fillId="3" borderId="12" xfId="0" applyNumberFormat="1" applyFont="1" applyFill="1" applyBorder="1"/>
    <xf numFmtId="0" fontId="57" fillId="3" borderId="0" xfId="0" applyFont="1" applyFill="1"/>
    <xf numFmtId="0" fontId="58" fillId="3" borderId="0" xfId="0" applyFont="1" applyFill="1"/>
    <xf numFmtId="0" fontId="59" fillId="3" borderId="0" xfId="0" applyFont="1" applyFill="1"/>
    <xf numFmtId="0" fontId="36" fillId="3" borderId="0" xfId="0" applyFont="1" applyFill="1"/>
    <xf numFmtId="41" fontId="13" fillId="3" borderId="0" xfId="0" applyNumberFormat="1" applyFont="1" applyFill="1"/>
    <xf numFmtId="44" fontId="23" fillId="3" borderId="0" xfId="5" applyFont="1" applyFill="1" applyBorder="1" applyAlignment="1" applyProtection="1">
      <alignment horizontal="left"/>
      <protection locked="0"/>
    </xf>
    <xf numFmtId="168" fontId="23" fillId="3" borderId="0" xfId="4" applyNumberFormat="1" applyFont="1" applyFill="1" applyBorder="1" applyAlignment="1" applyProtection="1">
      <alignment horizontal="left"/>
      <protection locked="0"/>
    </xf>
    <xf numFmtId="0" fontId="23" fillId="3" borderId="9" xfId="0" applyFont="1" applyFill="1" applyBorder="1"/>
    <xf numFmtId="0" fontId="55" fillId="3" borderId="46" xfId="0" applyFont="1" applyFill="1" applyBorder="1"/>
    <xf numFmtId="0" fontId="2" fillId="3" borderId="5" xfId="0" applyFont="1" applyFill="1" applyBorder="1" applyAlignment="1">
      <alignment horizontal="center" vertical="center" wrapText="1"/>
    </xf>
    <xf numFmtId="0" fontId="0" fillId="3" borderId="6" xfId="0" applyFill="1" applyBorder="1"/>
    <xf numFmtId="0" fontId="0" fillId="3" borderId="7" xfId="0" applyFill="1" applyBorder="1"/>
    <xf numFmtId="0" fontId="16" fillId="3" borderId="48" xfId="3" applyFont="1" applyFill="1" applyBorder="1" applyAlignment="1">
      <alignment vertical="center"/>
    </xf>
    <xf numFmtId="0" fontId="2" fillId="3" borderId="14" xfId="3" applyFont="1" applyFill="1" applyBorder="1" applyAlignment="1" applyProtection="1">
      <alignment vertical="center"/>
      <protection locked="0"/>
    </xf>
    <xf numFmtId="0" fontId="16" fillId="3" borderId="6" xfId="3" applyFont="1" applyFill="1" applyBorder="1" applyAlignment="1">
      <alignment vertical="center"/>
    </xf>
    <xf numFmtId="0" fontId="17" fillId="0" borderId="7" xfId="0" applyFont="1" applyFill="1" applyBorder="1"/>
    <xf numFmtId="168" fontId="31" fillId="0" borderId="54" xfId="4" applyNumberFormat="1" applyFont="1" applyFill="1" applyBorder="1" applyAlignment="1" applyProtection="1">
      <alignment horizontal="center"/>
      <protection locked="0"/>
    </xf>
    <xf numFmtId="9" fontId="31" fillId="0" borderId="52" xfId="4" applyNumberFormat="1" applyFont="1" applyFill="1" applyBorder="1" applyAlignment="1" applyProtection="1">
      <alignment horizontal="center"/>
      <protection locked="0"/>
    </xf>
    <xf numFmtId="168" fontId="31" fillId="0" borderId="53" xfId="4" applyNumberFormat="1" applyFont="1" applyFill="1" applyBorder="1" applyAlignment="1" applyProtection="1">
      <alignment horizontal="center"/>
      <protection locked="0"/>
    </xf>
    <xf numFmtId="167" fontId="31" fillId="0" borderId="54" xfId="5" applyNumberFormat="1" applyFont="1" applyFill="1" applyBorder="1" applyAlignment="1" applyProtection="1">
      <alignment horizontal="center" vertical="center"/>
      <protection locked="0"/>
    </xf>
    <xf numFmtId="167" fontId="31" fillId="0" borderId="52" xfId="5" applyNumberFormat="1" applyFont="1" applyFill="1" applyBorder="1" applyAlignment="1" applyProtection="1">
      <alignment horizontal="center"/>
      <protection locked="0"/>
    </xf>
    <xf numFmtId="0" fontId="54" fillId="0" borderId="45" xfId="0" applyFont="1" applyFill="1" applyBorder="1"/>
    <xf numFmtId="9" fontId="54" fillId="0" borderId="45" xfId="0" applyNumberFormat="1" applyFont="1" applyFill="1" applyBorder="1"/>
    <xf numFmtId="0" fontId="20" fillId="0" borderId="5" xfId="0" applyFont="1" applyFill="1" applyBorder="1" applyAlignment="1">
      <alignment horizontal="center" vertical="center" wrapText="1"/>
    </xf>
    <xf numFmtId="0" fontId="20" fillId="0" borderId="44" xfId="0" applyFont="1" applyFill="1" applyBorder="1" applyAlignment="1">
      <alignment horizontal="left" vertical="center"/>
    </xf>
    <xf numFmtId="0" fontId="20" fillId="0" borderId="10" xfId="0" applyFont="1" applyFill="1" applyBorder="1" applyAlignment="1">
      <alignment horizontal="center" vertical="center" wrapText="1"/>
    </xf>
    <xf numFmtId="0" fontId="25" fillId="0" borderId="10" xfId="0" applyFont="1" applyFill="1" applyBorder="1" applyAlignment="1">
      <alignment vertical="center"/>
    </xf>
    <xf numFmtId="0" fontId="25" fillId="0" borderId="10" xfId="0" applyFont="1" applyFill="1" applyBorder="1" applyAlignment="1">
      <alignment horizontal="center" vertical="center" wrapText="1"/>
    </xf>
    <xf numFmtId="0" fontId="0" fillId="0" borderId="10" xfId="0" applyFill="1" applyBorder="1"/>
    <xf numFmtId="0" fontId="7" fillId="0" borderId="0" xfId="0" applyFont="1" applyFill="1" applyAlignment="1">
      <alignment vertical="center" wrapText="1"/>
    </xf>
    <xf numFmtId="0" fontId="6" fillId="0" borderId="0" xfId="0" applyFont="1" applyFill="1"/>
    <xf numFmtId="0" fontId="25" fillId="0" borderId="5" xfId="0" applyFont="1" applyFill="1" applyBorder="1" applyAlignment="1">
      <alignment vertical="center"/>
    </xf>
    <xf numFmtId="0" fontId="0" fillId="0" borderId="5" xfId="0" applyFill="1" applyBorder="1"/>
    <xf numFmtId="0" fontId="63" fillId="0" borderId="0" xfId="0" applyFont="1" applyFill="1"/>
    <xf numFmtId="0" fontId="64" fillId="0" borderId="0" xfId="0" applyFont="1" applyFill="1"/>
    <xf numFmtId="0" fontId="45" fillId="0" borderId="5" xfId="10" applyFont="1" applyFill="1" applyBorder="1" applyAlignment="1">
      <alignment vertical="center" wrapText="1"/>
    </xf>
    <xf numFmtId="0" fontId="16" fillId="0" borderId="5" xfId="0" applyFont="1" applyFill="1" applyBorder="1"/>
    <xf numFmtId="0" fontId="2" fillId="0" borderId="0" xfId="0" applyFont="1" applyFill="1" applyAlignment="1">
      <alignment horizontal="left" vertical="center"/>
    </xf>
    <xf numFmtId="0" fontId="2" fillId="0" borderId="0" xfId="0" applyFont="1" applyFill="1" applyAlignment="1">
      <alignment vertical="center"/>
    </xf>
    <xf numFmtId="0" fontId="16" fillId="0" borderId="5" xfId="3" applyFont="1" applyFill="1" applyBorder="1" applyAlignment="1">
      <alignment vertical="center"/>
    </xf>
    <xf numFmtId="38" fontId="16" fillId="0" borderId="5" xfId="3" applyNumberFormat="1" applyFont="1" applyFill="1" applyBorder="1" applyAlignment="1" applyProtection="1">
      <alignment horizontal="right" vertical="center"/>
      <protection locked="0"/>
    </xf>
    <xf numFmtId="0" fontId="2" fillId="0" borderId="5" xfId="3" applyFont="1" applyFill="1" applyBorder="1" applyAlignment="1" applyProtection="1">
      <alignment vertical="center"/>
      <protection locked="0"/>
    </xf>
    <xf numFmtId="0" fontId="16" fillId="0" borderId="5" xfId="3" applyFont="1" applyFill="1" applyBorder="1" applyAlignment="1" applyProtection="1">
      <alignment vertical="center"/>
      <protection locked="0"/>
    </xf>
    <xf numFmtId="40" fontId="16" fillId="0" borderId="5" xfId="3" applyNumberFormat="1" applyFont="1" applyFill="1" applyBorder="1" applyAlignment="1">
      <alignment vertical="center"/>
    </xf>
    <xf numFmtId="49" fontId="16" fillId="0" borderId="5" xfId="0" applyNumberFormat="1" applyFont="1" applyFill="1" applyBorder="1" applyAlignment="1">
      <alignment horizontal="left" vertical="center" wrapText="1"/>
    </xf>
    <xf numFmtId="0" fontId="33" fillId="0" borderId="23" xfId="0" applyFont="1" applyBorder="1" applyAlignment="1">
      <alignment horizontal="left" vertical="center" wrapText="1"/>
    </xf>
    <xf numFmtId="0" fontId="0" fillId="0" borderId="24" xfId="0" applyBorder="1"/>
    <xf numFmtId="0" fontId="40" fillId="0" borderId="24" xfId="0" applyFont="1" applyBorder="1" applyAlignment="1">
      <alignment horizontal="left" vertical="center" wrapText="1"/>
    </xf>
    <xf numFmtId="0" fontId="0" fillId="0" borderId="25" xfId="0" applyBorder="1" applyAlignment="1">
      <alignment horizontal="center"/>
    </xf>
    <xf numFmtId="0" fontId="33" fillId="0" borderId="26" xfId="0" applyFont="1" applyBorder="1" applyAlignment="1">
      <alignment horizontal="left" vertical="center"/>
    </xf>
    <xf numFmtId="0" fontId="40" fillId="0" borderId="5" xfId="0" applyFont="1" applyBorder="1" applyAlignment="1">
      <alignment horizontal="left" vertical="center" wrapText="1"/>
    </xf>
    <xf numFmtId="0" fontId="0" fillId="0" borderId="27" xfId="0" applyBorder="1" applyAlignment="1">
      <alignment horizontal="center"/>
    </xf>
    <xf numFmtId="0" fontId="2" fillId="0" borderId="40" xfId="11" applyBorder="1"/>
    <xf numFmtId="0" fontId="2" fillId="0" borderId="7" xfId="11" applyBorder="1"/>
    <xf numFmtId="0" fontId="2" fillId="0" borderId="6" xfId="11" applyBorder="1"/>
    <xf numFmtId="0" fontId="2" fillId="0" borderId="75" xfId="11" applyBorder="1"/>
    <xf numFmtId="0" fontId="16" fillId="11" borderId="19" xfId="9" applyFont="1" applyFill="1" applyBorder="1" applyAlignment="1">
      <alignment horizontal="center" vertical="center" wrapText="1"/>
    </xf>
    <xf numFmtId="0" fontId="39" fillId="11" borderId="19" xfId="9" applyFont="1" applyFill="1" applyBorder="1" applyAlignment="1">
      <alignment horizontal="center" vertical="center" wrapText="1"/>
    </xf>
    <xf numFmtId="0" fontId="16" fillId="11" borderId="20" xfId="9" applyFont="1" applyFill="1" applyBorder="1" applyAlignment="1">
      <alignment horizontal="center" vertical="center" wrapText="1"/>
    </xf>
    <xf numFmtId="0" fontId="3" fillId="0" borderId="77" xfId="9" applyBorder="1"/>
    <xf numFmtId="0" fontId="3" fillId="0" borderId="14" xfId="9" applyBorder="1"/>
    <xf numFmtId="0" fontId="33" fillId="0" borderId="14" xfId="9" applyFont="1" applyBorder="1" applyAlignment="1">
      <alignment horizontal="left" vertical="center"/>
    </xf>
    <xf numFmtId="0" fontId="3" fillId="0" borderId="18" xfId="9" applyBorder="1" applyAlignment="1">
      <alignment wrapText="1"/>
    </xf>
    <xf numFmtId="0" fontId="2" fillId="0" borderId="77" xfId="11" applyBorder="1" applyAlignment="1">
      <alignment vertical="center" wrapText="1"/>
    </xf>
    <xf numFmtId="0" fontId="2" fillId="0" borderId="23" xfId="11" applyBorder="1" applyAlignment="1">
      <alignment vertical="center" wrapText="1"/>
    </xf>
    <xf numFmtId="0" fontId="2" fillId="0" borderId="14" xfId="11" applyBorder="1" applyAlignment="1">
      <alignment vertical="center" wrapText="1"/>
    </xf>
    <xf numFmtId="0" fontId="2" fillId="0" borderId="0" xfId="11"/>
    <xf numFmtId="0" fontId="2" fillId="0" borderId="41" xfId="11" applyBorder="1"/>
    <xf numFmtId="0" fontId="2" fillId="0" borderId="14" xfId="11" applyBorder="1"/>
    <xf numFmtId="0" fontId="2" fillId="0" borderId="79" xfId="11" applyBorder="1"/>
    <xf numFmtId="0" fontId="2" fillId="3" borderId="80" xfId="11" applyFill="1" applyBorder="1" applyAlignment="1">
      <alignment vertical="center" wrapText="1"/>
    </xf>
    <xf numFmtId="0" fontId="2" fillId="3" borderId="80" xfId="11" applyFill="1" applyBorder="1"/>
    <xf numFmtId="0" fontId="16" fillId="3" borderId="80" xfId="11" applyFont="1" applyFill="1" applyBorder="1" applyAlignment="1">
      <alignment horizontal="center" vertical="center" wrapText="1"/>
    </xf>
    <xf numFmtId="0" fontId="16" fillId="3" borderId="20" xfId="11" applyFont="1" applyFill="1" applyBorder="1" applyAlignment="1">
      <alignment horizontal="center" vertical="center" wrapText="1"/>
    </xf>
    <xf numFmtId="0" fontId="16" fillId="3" borderId="74" xfId="11" applyFont="1" applyFill="1" applyBorder="1" applyAlignment="1">
      <alignment horizontal="center" vertical="center" wrapText="1"/>
    </xf>
    <xf numFmtId="0" fontId="2" fillId="3" borderId="74" xfId="11" applyFill="1" applyBorder="1"/>
    <xf numFmtId="0" fontId="2" fillId="3" borderId="81" xfId="11" applyFill="1" applyBorder="1"/>
    <xf numFmtId="0" fontId="2" fillId="3" borderId="81" xfId="11" applyFill="1" applyBorder="1" applyAlignment="1">
      <alignment wrapText="1"/>
    </xf>
    <xf numFmtId="0" fontId="2" fillId="3" borderId="82" xfId="11" applyFill="1" applyBorder="1"/>
    <xf numFmtId="0" fontId="2" fillId="0" borderId="28" xfId="11" applyBorder="1"/>
    <xf numFmtId="0" fontId="16" fillId="8" borderId="76" xfId="11" applyFont="1" applyFill="1" applyBorder="1" applyAlignment="1">
      <alignment horizontal="center" vertical="center" textRotation="90"/>
    </xf>
    <xf numFmtId="0" fontId="16" fillId="8" borderId="78" xfId="11" applyFont="1" applyFill="1" applyBorder="1" applyAlignment="1">
      <alignment horizontal="center" vertical="center" textRotation="90"/>
    </xf>
    <xf numFmtId="0" fontId="16" fillId="8" borderId="44" xfId="11" applyFont="1" applyFill="1" applyBorder="1" applyAlignment="1">
      <alignment horizontal="center" vertical="center" textRotation="90"/>
    </xf>
    <xf numFmtId="0" fontId="16" fillId="11" borderId="39" xfId="9" applyFont="1" applyFill="1" applyBorder="1" applyAlignment="1">
      <alignment horizontal="center"/>
    </xf>
    <xf numFmtId="0" fontId="16" fillId="11" borderId="17" xfId="9" applyFont="1" applyFill="1" applyBorder="1" applyAlignment="1">
      <alignment horizontal="center"/>
    </xf>
    <xf numFmtId="0" fontId="16" fillId="11" borderId="18" xfId="9" applyFont="1" applyFill="1" applyBorder="1" applyAlignment="1">
      <alignment horizontal="center"/>
    </xf>
    <xf numFmtId="0" fontId="16" fillId="6" borderId="3" xfId="9" applyFont="1" applyFill="1" applyBorder="1" applyAlignment="1">
      <alignment horizontal="center"/>
    </xf>
    <xf numFmtId="0" fontId="16" fillId="6" borderId="9" xfId="9" applyFont="1" applyFill="1" applyBorder="1" applyAlignment="1">
      <alignment horizontal="center"/>
    </xf>
    <xf numFmtId="0" fontId="16" fillId="12" borderId="76" xfId="9" applyFont="1" applyFill="1" applyBorder="1" applyAlignment="1">
      <alignment horizontal="center" vertical="center" textRotation="90" wrapText="1"/>
    </xf>
    <xf numFmtId="0" fontId="16" fillId="12" borderId="78" xfId="9" applyFont="1" applyFill="1" applyBorder="1" applyAlignment="1">
      <alignment horizontal="center" vertical="center" textRotation="90" wrapText="1"/>
    </xf>
    <xf numFmtId="0" fontId="16" fillId="12" borderId="44" xfId="9" applyFont="1" applyFill="1" applyBorder="1" applyAlignment="1">
      <alignment horizontal="center" vertical="center" textRotation="90" wrapText="1"/>
    </xf>
    <xf numFmtId="0" fontId="16" fillId="10" borderId="76" xfId="9" applyFont="1" applyFill="1" applyBorder="1" applyAlignment="1">
      <alignment horizontal="center" vertical="center" textRotation="90" wrapText="1"/>
    </xf>
    <xf numFmtId="0" fontId="16" fillId="10" borderId="78" xfId="9" applyFont="1" applyFill="1" applyBorder="1" applyAlignment="1">
      <alignment horizontal="center" vertical="center" textRotation="90" wrapText="1"/>
    </xf>
    <xf numFmtId="0" fontId="16" fillId="10" borderId="44" xfId="9" applyFont="1" applyFill="1" applyBorder="1" applyAlignment="1">
      <alignment horizontal="center" vertical="center" textRotation="90" wrapText="1"/>
    </xf>
    <xf numFmtId="0" fontId="16" fillId="7" borderId="76" xfId="11" applyFont="1" applyFill="1" applyBorder="1" applyAlignment="1">
      <alignment horizontal="center" vertical="center" textRotation="90"/>
    </xf>
    <xf numFmtId="0" fontId="16" fillId="7" borderId="78" xfId="11" applyFont="1" applyFill="1" applyBorder="1" applyAlignment="1">
      <alignment horizontal="center" vertical="center" textRotation="90"/>
    </xf>
    <xf numFmtId="0" fontId="16" fillId="7" borderId="44" xfId="11" applyFont="1" applyFill="1" applyBorder="1" applyAlignment="1">
      <alignment horizontal="center" vertical="center" textRotation="90"/>
    </xf>
    <xf numFmtId="0" fontId="21" fillId="3" borderId="4" xfId="0" applyFont="1" applyFill="1" applyBorder="1" applyAlignment="1">
      <alignment horizontal="center"/>
    </xf>
    <xf numFmtId="0" fontId="21" fillId="3" borderId="14" xfId="0" applyFont="1" applyFill="1" applyBorder="1" applyAlignment="1">
      <alignment horizontal="center"/>
    </xf>
    <xf numFmtId="0" fontId="21" fillId="3" borderId="2" xfId="0" applyFont="1" applyFill="1" applyBorder="1" applyAlignment="1">
      <alignment horizontal="center"/>
    </xf>
    <xf numFmtId="0" fontId="21" fillId="3" borderId="13" xfId="0" applyFont="1" applyFill="1" applyBorder="1" applyAlignment="1">
      <alignment horizontal="center"/>
    </xf>
    <xf numFmtId="40" fontId="16" fillId="3" borderId="5" xfId="3" applyNumberFormat="1" applyFont="1" applyFill="1" applyBorder="1" applyAlignment="1">
      <alignment horizontal="center" vertical="center" wrapText="1"/>
    </xf>
    <xf numFmtId="0" fontId="16" fillId="3" borderId="6" xfId="3" applyFont="1" applyFill="1" applyBorder="1" applyAlignment="1">
      <alignment horizontal="center" vertical="center"/>
    </xf>
    <xf numFmtId="0" fontId="16" fillId="3" borderId="7" xfId="3" applyFont="1" applyFill="1" applyBorder="1" applyAlignment="1">
      <alignment horizontal="center" vertical="center"/>
    </xf>
    <xf numFmtId="0" fontId="16" fillId="3" borderId="5" xfId="3" applyFont="1" applyFill="1" applyBorder="1" applyAlignment="1">
      <alignment horizontal="center" vertical="center"/>
    </xf>
    <xf numFmtId="40" fontId="16" fillId="3" borderId="5" xfId="3" applyNumberFormat="1" applyFont="1" applyFill="1" applyBorder="1" applyAlignment="1">
      <alignment horizontal="center" vertical="center"/>
    </xf>
    <xf numFmtId="0" fontId="1" fillId="0" borderId="5" xfId="0" applyFont="1" applyFill="1" applyBorder="1" applyAlignment="1">
      <alignment horizontal="center" vertical="center" wrapText="1"/>
    </xf>
  </cellXfs>
  <cellStyles count="12">
    <cellStyle name="Calculation 2" xfId="7" xr:uid="{00000000-0005-0000-0000-000000000000}"/>
    <cellStyle name="Comma" xfId="4" builtinId="3"/>
    <cellStyle name="Currency" xfId="5" builtinId="4"/>
    <cellStyle name="Hyperlink" xfId="6" builtinId="8"/>
    <cellStyle name="Input" xfId="2" builtinId="20"/>
    <cellStyle name="Input 2" xfId="8" xr:uid="{00000000-0005-0000-0000-000005000000}"/>
    <cellStyle name="Normal" xfId="0" builtinId="0"/>
    <cellStyle name="Normal 2" xfId="3" xr:uid="{00000000-0005-0000-0000-000007000000}"/>
    <cellStyle name="Normal 3" xfId="10" xr:uid="{5ABEC66C-4844-4E82-8935-8350666CFF16}"/>
    <cellStyle name="Normal 4" xfId="11" xr:uid="{DD7FED46-D1F9-426B-817F-5BD44DFBA264}"/>
    <cellStyle name="Normal_2. Capacity and Training" xfId="9" xr:uid="{00000000-0005-0000-0000-000008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hyperlink" Target="https://www.canada.ca/en/revenue-agency/services/tax/businesses/topics/sole-proprietorships-partnerships/report-business-income-expenses/claiming-capital-cost-allowance/classes-depreciable-property.html" TargetMode="Externa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xdr:rowOff>
    </xdr:from>
    <xdr:to>
      <xdr:col>6</xdr:col>
      <xdr:colOff>733426</xdr:colOff>
      <xdr:row>11</xdr:row>
      <xdr:rowOff>171450</xdr:rowOff>
    </xdr:to>
    <xdr:sp macro="" textlink="">
      <xdr:nvSpPr>
        <xdr:cNvPr id="5" name="TextBox 4">
          <a:extLst>
            <a:ext uri="{FF2B5EF4-FFF2-40B4-BE49-F238E27FC236}">
              <a16:creationId xmlns:a16="http://schemas.microsoft.com/office/drawing/2014/main" id="{7C46FF09-AE11-896F-284B-4D90C11865F6}"/>
            </a:ext>
          </a:extLst>
        </xdr:cNvPr>
        <xdr:cNvSpPr txBox="1"/>
      </xdr:nvSpPr>
      <xdr:spPr>
        <a:xfrm>
          <a:off x="76200" y="9525"/>
          <a:ext cx="6353176" cy="4752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TABLE 1. Production Plan</a:t>
          </a:r>
          <a:endParaRPr lang="en-US">
            <a:effectLst/>
          </a:endParaRP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Due to the diverse nature of aquaculture, it is impractical to provide a template that fits all scenarios If you have already created an excel based spreadsheet styled production plan delete this section and paste it here as well as in your Annex A (Business case template)</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If you do not have a plan or require assistance, please feel free to contact the BDT's aquaculture advisor</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Ensure the production plan has all the following elements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rgbClr val="FF0000"/>
              </a:solidFill>
              <a:effectLst/>
              <a:latin typeface="+mn-lt"/>
              <a:ea typeface="+mn-ea"/>
              <a:cs typeface="+mn-cs"/>
            </a:rPr>
            <a:t>1) Timeline by Species</a:t>
          </a:r>
          <a:endParaRPr lang="en-US">
            <a:solidFill>
              <a:srgbClr val="FF0000"/>
            </a:solidFill>
            <a:effectLst/>
          </a:endParaRPr>
        </a:p>
        <a:p>
          <a:r>
            <a:rPr lang="en-US" sz="1100">
              <a:solidFill>
                <a:srgbClr val="FF0000"/>
              </a:solidFill>
              <a:effectLst/>
              <a:latin typeface="+mn-lt"/>
              <a:ea typeface="+mn-ea"/>
              <a:cs typeface="+mn-cs"/>
            </a:rPr>
            <a:t>2) Initial biomass and ending biomass with mortality included</a:t>
          </a:r>
          <a:endParaRPr lang="en-US">
            <a:solidFill>
              <a:srgbClr val="FF0000"/>
            </a:solidFill>
            <a:effectLst/>
          </a:endParaRPr>
        </a:p>
        <a:p>
          <a:r>
            <a:rPr lang="en-US" sz="1100">
              <a:solidFill>
                <a:srgbClr val="FF0000"/>
              </a:solidFill>
              <a:effectLst/>
              <a:latin typeface="+mn-lt"/>
              <a:ea typeface="+mn-ea"/>
              <a:cs typeface="+mn-cs"/>
            </a:rPr>
            <a:t>3) Clear descriptions of changes to levels of production or changes in planned output</a:t>
          </a:r>
          <a:endParaRPr lang="en-US">
            <a:solidFill>
              <a:srgbClr val="FF0000"/>
            </a:solidFill>
            <a:effectLst/>
          </a:endParaRPr>
        </a:p>
        <a:p>
          <a:r>
            <a:rPr lang="en-US" sz="1100">
              <a:solidFill>
                <a:srgbClr val="FF0000"/>
              </a:solidFill>
              <a:effectLst/>
              <a:latin typeface="+mn-lt"/>
              <a:ea typeface="+mn-ea"/>
              <a:cs typeface="+mn-cs"/>
            </a:rPr>
            <a:t>4) Minimum of 10 years projected and if production plateaus the plan should reflect this</a:t>
          </a:r>
          <a:endParaRPr lang="en-US">
            <a:solidFill>
              <a:srgbClr val="FF0000"/>
            </a:solidFill>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Please use the NOTES: section to add applicable non data information points to production</a:t>
          </a:r>
          <a:endParaRPr lang="en-US">
            <a:effectLst/>
          </a:endParaRPr>
        </a:p>
        <a:p>
          <a:r>
            <a:rPr lang="en-US" sz="1100">
              <a:solidFill>
                <a:schemeClr val="dk1"/>
              </a:solidFill>
              <a:effectLst/>
              <a:latin typeface="+mn-lt"/>
              <a:ea typeface="+mn-ea"/>
              <a:cs typeface="+mn-cs"/>
            </a:rPr>
            <a:t>    plan</a:t>
          </a:r>
          <a:endParaRPr lang="en-US">
            <a:effectLst/>
          </a:endParaRPr>
        </a:p>
        <a:p>
          <a:r>
            <a:rPr lang="en-US" sz="1100">
              <a:solidFill>
                <a:schemeClr val="dk1"/>
              </a:solidFill>
              <a:effectLst/>
              <a:latin typeface="+mn-lt"/>
              <a:ea typeface="+mn-ea"/>
              <a:cs typeface="+mn-cs"/>
            </a:rPr>
            <a:t>• Production plans need to include all biomass in the water and projected harvest in current</a:t>
          </a:r>
          <a:endParaRPr lang="en-US">
            <a:effectLst/>
          </a:endParaRPr>
        </a:p>
        <a:p>
          <a:r>
            <a:rPr lang="en-US" sz="1100">
              <a:solidFill>
                <a:schemeClr val="dk1"/>
              </a:solidFill>
              <a:effectLst/>
              <a:latin typeface="+mn-lt"/>
              <a:ea typeface="+mn-ea"/>
              <a:cs typeface="+mn-cs"/>
            </a:rPr>
            <a:t>    production plan section</a:t>
          </a:r>
          <a:endParaRPr lang="en-US">
            <a:effectLst/>
          </a:endParaRPr>
        </a:p>
        <a:p>
          <a:r>
            <a:rPr lang="en-US" sz="1100">
              <a:solidFill>
                <a:schemeClr val="dk1"/>
              </a:solidFill>
              <a:effectLst/>
              <a:latin typeface="+mn-lt"/>
              <a:ea typeface="+mn-ea"/>
              <a:cs typeface="+mn-cs"/>
            </a:rPr>
            <a:t>• Mortality should have a set % that changes with the age of the group with an explanation of</a:t>
          </a:r>
          <a:endParaRPr lang="en-US">
            <a:effectLst/>
          </a:endParaRPr>
        </a:p>
        <a:p>
          <a:r>
            <a:rPr lang="en-US" sz="1100">
              <a:solidFill>
                <a:schemeClr val="dk1"/>
              </a:solidFill>
              <a:effectLst/>
              <a:latin typeface="+mn-lt"/>
              <a:ea typeface="+mn-ea"/>
              <a:cs typeface="+mn-cs"/>
            </a:rPr>
            <a:t>   how the percentage was arrived at and with cited references if possible (if an overall average</a:t>
          </a:r>
          <a:endParaRPr lang="en-US">
            <a:effectLst/>
          </a:endParaRPr>
        </a:p>
        <a:p>
          <a:r>
            <a:rPr lang="en-US" sz="1100">
              <a:solidFill>
                <a:schemeClr val="dk1"/>
              </a:solidFill>
              <a:effectLst/>
              <a:latin typeface="+mn-lt"/>
              <a:ea typeface="+mn-ea"/>
              <a:cs typeface="+mn-cs"/>
            </a:rPr>
            <a:t>   is better suited add the explanation into the notes section)</a:t>
          </a:r>
          <a:endParaRPr lang="en-US">
            <a:effectLst/>
          </a:endParaRPr>
        </a:p>
        <a:p>
          <a:r>
            <a:rPr lang="en-US" sz="1100">
              <a:solidFill>
                <a:schemeClr val="dk1"/>
              </a:solidFill>
              <a:effectLst/>
              <a:latin typeface="+mn-lt"/>
              <a:ea typeface="+mn-ea"/>
              <a:cs typeface="+mn-cs"/>
            </a:rPr>
            <a:t>• Sales estimates need current farmgate pricing and an explanation in the NOTES section of</a:t>
          </a:r>
          <a:endParaRPr lang="en-US">
            <a:effectLst/>
          </a:endParaRPr>
        </a:p>
        <a:p>
          <a:r>
            <a:rPr lang="en-US" sz="1100">
              <a:solidFill>
                <a:schemeClr val="dk1"/>
              </a:solidFill>
              <a:effectLst/>
              <a:latin typeface="+mn-lt"/>
              <a:ea typeface="+mn-ea"/>
              <a:cs typeface="+mn-cs"/>
            </a:rPr>
            <a:t>   how that pricing was arrived at.</a:t>
          </a:r>
          <a:endParaRPr lang="en-US">
            <a:effectLst/>
          </a:endParaRPr>
        </a:p>
        <a:p>
          <a:r>
            <a:rPr lang="en-US" sz="1100">
              <a:solidFill>
                <a:schemeClr val="dk1"/>
              </a:solidFill>
              <a:effectLst/>
              <a:latin typeface="+mn-lt"/>
              <a:ea typeface="+mn-ea"/>
              <a:cs typeface="+mn-cs"/>
            </a:rPr>
            <a:t>• Unit of sales needs to be entered in the column header and value into sheet Example</a:t>
          </a:r>
          <a:endParaRPr lang="en-US">
            <a:effectLst/>
          </a:endParaRPr>
        </a:p>
        <a:p>
          <a:r>
            <a:rPr lang="en-US" sz="1100">
              <a:solidFill>
                <a:schemeClr val="dk1"/>
              </a:solidFill>
              <a:effectLst/>
              <a:latin typeface="+mn-lt"/>
              <a:ea typeface="+mn-ea"/>
              <a:cs typeface="+mn-cs"/>
            </a:rPr>
            <a:t>   (single/dozen/lbs/meters/tonnes)</a:t>
          </a:r>
          <a:endParaRPr lang="en-US">
            <a:effectLst/>
          </a:endParaRP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82550</xdr:rowOff>
    </xdr:from>
    <xdr:to>
      <xdr:col>12</xdr:col>
      <xdr:colOff>25400</xdr:colOff>
      <xdr:row>3</xdr:row>
      <xdr:rowOff>120650</xdr:rowOff>
    </xdr:to>
    <xdr:sp macro="" textlink="">
      <xdr:nvSpPr>
        <xdr:cNvPr id="2" name="TextBox 1">
          <a:extLst>
            <a:ext uri="{FF2B5EF4-FFF2-40B4-BE49-F238E27FC236}">
              <a16:creationId xmlns:a16="http://schemas.microsoft.com/office/drawing/2014/main" id="{BF53B77F-8067-844A-9586-BD4FF0BBACD0}"/>
            </a:ext>
          </a:extLst>
        </xdr:cNvPr>
        <xdr:cNvSpPr txBox="1"/>
      </xdr:nvSpPr>
      <xdr:spPr>
        <a:xfrm>
          <a:off x="736600" y="514350"/>
          <a:ext cx="10198100" cy="273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1" baseline="0">
              <a:solidFill>
                <a:schemeClr val="dk1"/>
              </a:solidFill>
              <a:effectLst/>
              <a:latin typeface="+mn-lt"/>
              <a:ea typeface="+mn-ea"/>
              <a:cs typeface="+mn-cs"/>
            </a:rPr>
            <a:t>Use this table to summarize any employment by the project during the previous Fiscal Year (2024-25), if applicable. </a:t>
          </a:r>
          <a:r>
            <a:rPr lang="en-US" sz="1100" b="1" u="sng" baseline="0">
              <a:solidFill>
                <a:schemeClr val="dk1"/>
              </a:solidFill>
              <a:effectLst/>
              <a:latin typeface="+mn-lt"/>
              <a:ea typeface="+mn-ea"/>
              <a:cs typeface="+mn-cs"/>
            </a:rPr>
            <a:t>Please use numbers, not symbols </a:t>
          </a:r>
          <a:r>
            <a:rPr lang="en-US" sz="1100" b="1" baseline="0">
              <a:solidFill>
                <a:schemeClr val="dk1"/>
              </a:solidFill>
              <a:effectLst/>
              <a:latin typeface="+mn-lt"/>
              <a:ea typeface="+mn-ea"/>
              <a:cs typeface="+mn-cs"/>
            </a:rPr>
            <a:t>(e.g., X) to populate the table. </a:t>
          </a:r>
          <a:endParaRPr lang="en-US" sz="1050">
            <a:effectLst/>
          </a:endParaRPr>
        </a:p>
      </xdr:txBody>
    </xdr:sp>
    <xdr:clientData/>
  </xdr:twoCellAnchor>
  <xdr:twoCellAnchor>
    <xdr:from>
      <xdr:col>1</xdr:col>
      <xdr:colOff>0</xdr:colOff>
      <xdr:row>17</xdr:row>
      <xdr:rowOff>101600</xdr:rowOff>
    </xdr:from>
    <xdr:to>
      <xdr:col>11</xdr:col>
      <xdr:colOff>63500</xdr:colOff>
      <xdr:row>18</xdr:row>
      <xdr:rowOff>133350</xdr:rowOff>
    </xdr:to>
    <xdr:sp macro="" textlink="">
      <xdr:nvSpPr>
        <xdr:cNvPr id="3" name="TextBox 2">
          <a:extLst>
            <a:ext uri="{FF2B5EF4-FFF2-40B4-BE49-F238E27FC236}">
              <a16:creationId xmlns:a16="http://schemas.microsoft.com/office/drawing/2014/main" id="{52F74851-A441-4D16-B8E4-6E6999149C6E}"/>
            </a:ext>
          </a:extLst>
        </xdr:cNvPr>
        <xdr:cNvSpPr txBox="1"/>
      </xdr:nvSpPr>
      <xdr:spPr>
        <a:xfrm>
          <a:off x="736600" y="3600450"/>
          <a:ext cx="9613900" cy="2667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t>Use this table to summarize any new jobs to be created by the proposed project (Do not include current employment form Table 8A)</a:t>
          </a:r>
        </a:p>
        <a:p>
          <a:endParaRPr lang="en-US" sz="1050" b="1"/>
        </a:p>
      </xdr:txBody>
    </xdr:sp>
    <xdr:clientData/>
  </xdr:twoCellAnchor>
  <xdr:twoCellAnchor>
    <xdr:from>
      <xdr:col>0</xdr:col>
      <xdr:colOff>171450</xdr:colOff>
      <xdr:row>0</xdr:row>
      <xdr:rowOff>457200</xdr:rowOff>
    </xdr:from>
    <xdr:to>
      <xdr:col>7</xdr:col>
      <xdr:colOff>85725</xdr:colOff>
      <xdr:row>0</xdr:row>
      <xdr:rowOff>2209800</xdr:rowOff>
    </xdr:to>
    <xdr:sp macro="" textlink="">
      <xdr:nvSpPr>
        <xdr:cNvPr id="6" name="TextBox 5">
          <a:extLst>
            <a:ext uri="{FF2B5EF4-FFF2-40B4-BE49-F238E27FC236}">
              <a16:creationId xmlns:a16="http://schemas.microsoft.com/office/drawing/2014/main" id="{172E0872-5BC0-133E-9EBF-410B80FE2CD4}"/>
            </a:ext>
          </a:extLst>
        </xdr:cNvPr>
        <xdr:cNvSpPr txBox="1"/>
      </xdr:nvSpPr>
      <xdr:spPr>
        <a:xfrm>
          <a:off x="171450" y="457200"/>
          <a:ext cx="7467600" cy="17526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solidFill>
                <a:schemeClr val="dk1"/>
              </a:solidFill>
              <a:effectLst/>
              <a:latin typeface="+mn-lt"/>
              <a:ea typeface="+mn-ea"/>
              <a:cs typeface="+mn-cs"/>
            </a:rPr>
            <a:t>• Please enter only numbers and not symbols</a:t>
          </a:r>
        </a:p>
        <a:p>
          <a:r>
            <a:rPr lang="en-US" sz="1300">
              <a:solidFill>
                <a:schemeClr val="dk1"/>
              </a:solidFill>
              <a:effectLst/>
              <a:latin typeface="+mn-lt"/>
              <a:ea typeface="+mn-ea"/>
              <a:cs typeface="+mn-cs"/>
            </a:rPr>
            <a:t>• in table 8A: please list all employment respectively regarding the current operation in which</a:t>
          </a:r>
        </a:p>
        <a:p>
          <a:r>
            <a:rPr lang="en-US" sz="1300">
              <a:solidFill>
                <a:schemeClr val="dk1"/>
              </a:solidFill>
              <a:effectLst/>
              <a:latin typeface="+mn-lt"/>
              <a:ea typeface="+mn-ea"/>
              <a:cs typeface="+mn-cs"/>
            </a:rPr>
            <a:t>this project applied for will take place</a:t>
          </a:r>
        </a:p>
        <a:p>
          <a:r>
            <a:rPr lang="en-US" sz="1300">
              <a:solidFill>
                <a:schemeClr val="dk1"/>
              </a:solidFill>
              <a:effectLst/>
              <a:latin typeface="+mn-lt"/>
              <a:ea typeface="+mn-ea"/>
              <a:cs typeface="+mn-cs"/>
            </a:rPr>
            <a:t>• please feel free to adjust the type of employment and the position to make it more relevant</a:t>
          </a:r>
        </a:p>
        <a:p>
          <a:r>
            <a:rPr lang="en-US" sz="1300">
              <a:solidFill>
                <a:schemeClr val="dk1"/>
              </a:solidFill>
              <a:effectLst/>
              <a:latin typeface="+mn-lt"/>
              <a:ea typeface="+mn-ea"/>
              <a:cs typeface="+mn-cs"/>
            </a:rPr>
            <a:t>to your operation</a:t>
          </a:r>
        </a:p>
        <a:p>
          <a:r>
            <a:rPr lang="en-US" sz="1300">
              <a:solidFill>
                <a:schemeClr val="dk1"/>
              </a:solidFill>
              <a:effectLst/>
              <a:latin typeface="+mn-lt"/>
              <a:ea typeface="+mn-ea"/>
              <a:cs typeface="+mn-cs"/>
            </a:rPr>
            <a:t>• In table 8B: only add what's your estimated job creation will be because of the project</a:t>
          </a:r>
        </a:p>
        <a:p>
          <a:r>
            <a:rPr lang="en-US" sz="1300">
              <a:solidFill>
                <a:schemeClr val="dk1"/>
              </a:solidFill>
              <a:effectLst/>
              <a:latin typeface="+mn-lt"/>
              <a:ea typeface="+mn-ea"/>
              <a:cs typeface="+mn-cs"/>
            </a:rPr>
            <a:t>• the totals of table 8A and 8B should be the projected employment level of your operation</a:t>
          </a:r>
        </a:p>
        <a:p>
          <a:r>
            <a:rPr lang="en-US" sz="1300">
              <a:solidFill>
                <a:schemeClr val="dk1"/>
              </a:solidFill>
              <a:effectLst/>
              <a:latin typeface="+mn-lt"/>
              <a:ea typeface="+mn-ea"/>
              <a:cs typeface="+mn-cs"/>
            </a:rPr>
            <a:t>post project</a:t>
          </a:r>
        </a:p>
        <a:p>
          <a:endParaRPr lang="en-US" sz="1100"/>
        </a:p>
      </xdr:txBody>
    </xdr:sp>
    <xdr:clientData/>
  </xdr:twoCellAnchor>
  <xdr:twoCellAnchor>
    <xdr:from>
      <xdr:col>0</xdr:col>
      <xdr:colOff>171450</xdr:colOff>
      <xdr:row>0</xdr:row>
      <xdr:rowOff>161925</xdr:rowOff>
    </xdr:from>
    <xdr:to>
      <xdr:col>7</xdr:col>
      <xdr:colOff>85725</xdr:colOff>
      <xdr:row>0</xdr:row>
      <xdr:rowOff>457200</xdr:rowOff>
    </xdr:to>
    <xdr:sp macro="" textlink="">
      <xdr:nvSpPr>
        <xdr:cNvPr id="7" name="TextBox 6">
          <a:extLst>
            <a:ext uri="{FF2B5EF4-FFF2-40B4-BE49-F238E27FC236}">
              <a16:creationId xmlns:a16="http://schemas.microsoft.com/office/drawing/2014/main" id="{80D1B9DC-836B-5027-5E6C-C8AC8302F82B}"/>
            </a:ext>
          </a:extLst>
        </xdr:cNvPr>
        <xdr:cNvSpPr txBox="1"/>
      </xdr:nvSpPr>
      <xdr:spPr>
        <a:xfrm>
          <a:off x="171450" y="161925"/>
          <a:ext cx="74676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600" b="1">
              <a:solidFill>
                <a:schemeClr val="dk1"/>
              </a:solidFill>
              <a:effectLst/>
              <a:latin typeface="+mn-lt"/>
              <a:ea typeface="+mn-ea"/>
              <a:cs typeface="+mn-cs"/>
            </a:rPr>
            <a:t>TAB 8: Jobs and Employment</a:t>
          </a:r>
          <a:endParaRPr lang="en-US" sz="16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228600</xdr:rowOff>
    </xdr:from>
    <xdr:to>
      <xdr:col>7</xdr:col>
      <xdr:colOff>609600</xdr:colOff>
      <xdr:row>10</xdr:row>
      <xdr:rowOff>180975</xdr:rowOff>
    </xdr:to>
    <xdr:sp macro="" textlink="">
      <xdr:nvSpPr>
        <xdr:cNvPr id="2" name="TextBox 1">
          <a:extLst>
            <a:ext uri="{FF2B5EF4-FFF2-40B4-BE49-F238E27FC236}">
              <a16:creationId xmlns:a16="http://schemas.microsoft.com/office/drawing/2014/main" id="{EB26AA1C-B72F-8BCC-4FD2-7C1B887347CB}"/>
            </a:ext>
          </a:extLst>
        </xdr:cNvPr>
        <xdr:cNvSpPr txBox="1"/>
      </xdr:nvSpPr>
      <xdr:spPr>
        <a:xfrm>
          <a:off x="247650" y="228600"/>
          <a:ext cx="6496050" cy="4638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TABLE 1. Production Plan</a:t>
          </a:r>
          <a:endParaRPr lang="en-US">
            <a:effectLst/>
          </a:endParaRP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Due to the diverse nature of aquaculture, it is impractical to provide a template that fits all scenarios If you have already created an excel based spreadsheet styled production plan delete this section and paste it here as well as in your Annex A (Business case template)</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If you do not have a plan or require assistance, please feel free to contact the BDT's aquaculture advisor</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Ensure the production plan has all the following elements</a:t>
          </a:r>
          <a:endParaRPr lang="en-US">
            <a:effectLst/>
          </a:endParaRPr>
        </a:p>
        <a:p>
          <a:r>
            <a:rPr lang="en-US" sz="1100">
              <a:solidFill>
                <a:srgbClr val="FF0000"/>
              </a:solidFill>
              <a:effectLst/>
              <a:latin typeface="+mn-lt"/>
              <a:ea typeface="+mn-ea"/>
              <a:cs typeface="+mn-cs"/>
            </a:rPr>
            <a:t> </a:t>
          </a:r>
          <a:endParaRPr lang="en-US">
            <a:solidFill>
              <a:srgbClr val="FF0000"/>
            </a:solidFill>
            <a:effectLst/>
          </a:endParaRPr>
        </a:p>
        <a:p>
          <a:r>
            <a:rPr lang="en-US" sz="1100">
              <a:solidFill>
                <a:srgbClr val="FF0000"/>
              </a:solidFill>
              <a:effectLst/>
              <a:latin typeface="+mn-lt"/>
              <a:ea typeface="+mn-ea"/>
              <a:cs typeface="+mn-cs"/>
            </a:rPr>
            <a:t>1) Timeline by Species</a:t>
          </a:r>
          <a:endParaRPr lang="en-US">
            <a:solidFill>
              <a:srgbClr val="FF0000"/>
            </a:solidFill>
            <a:effectLst/>
          </a:endParaRPr>
        </a:p>
        <a:p>
          <a:r>
            <a:rPr lang="en-US" sz="1100">
              <a:solidFill>
                <a:srgbClr val="FF0000"/>
              </a:solidFill>
              <a:effectLst/>
              <a:latin typeface="+mn-lt"/>
              <a:ea typeface="+mn-ea"/>
              <a:cs typeface="+mn-cs"/>
            </a:rPr>
            <a:t>2) Initial biomass and ending biomass with mortality included</a:t>
          </a:r>
          <a:endParaRPr lang="en-US">
            <a:solidFill>
              <a:srgbClr val="FF0000"/>
            </a:solidFill>
            <a:effectLst/>
          </a:endParaRPr>
        </a:p>
        <a:p>
          <a:r>
            <a:rPr lang="en-US" sz="1100">
              <a:solidFill>
                <a:srgbClr val="FF0000"/>
              </a:solidFill>
              <a:effectLst/>
              <a:latin typeface="+mn-lt"/>
              <a:ea typeface="+mn-ea"/>
              <a:cs typeface="+mn-cs"/>
            </a:rPr>
            <a:t>3) Clear descriptions of changes to levels of production or changes in planned output</a:t>
          </a:r>
          <a:endParaRPr lang="en-US">
            <a:solidFill>
              <a:srgbClr val="FF0000"/>
            </a:solidFill>
            <a:effectLst/>
          </a:endParaRPr>
        </a:p>
        <a:p>
          <a:r>
            <a:rPr lang="en-US" sz="1100">
              <a:solidFill>
                <a:srgbClr val="FF0000"/>
              </a:solidFill>
              <a:effectLst/>
              <a:latin typeface="+mn-lt"/>
              <a:ea typeface="+mn-ea"/>
              <a:cs typeface="+mn-cs"/>
            </a:rPr>
            <a:t>4) Minimum of 10 years projected and if production plateaus the plan should reflect this</a:t>
          </a:r>
          <a:endParaRPr lang="en-US">
            <a:solidFill>
              <a:srgbClr val="FF0000"/>
            </a:solidFill>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Please use the NOTES: section to add applicable non data information points to production</a:t>
          </a:r>
          <a:endParaRPr lang="en-US">
            <a:effectLst/>
          </a:endParaRPr>
        </a:p>
        <a:p>
          <a:r>
            <a:rPr lang="en-US" sz="1100">
              <a:solidFill>
                <a:schemeClr val="dk1"/>
              </a:solidFill>
              <a:effectLst/>
              <a:latin typeface="+mn-lt"/>
              <a:ea typeface="+mn-ea"/>
              <a:cs typeface="+mn-cs"/>
            </a:rPr>
            <a:t>    plan</a:t>
          </a:r>
          <a:endParaRPr lang="en-US">
            <a:effectLst/>
          </a:endParaRPr>
        </a:p>
        <a:p>
          <a:r>
            <a:rPr lang="en-US" sz="1100">
              <a:solidFill>
                <a:schemeClr val="dk1"/>
              </a:solidFill>
              <a:effectLst/>
              <a:latin typeface="+mn-lt"/>
              <a:ea typeface="+mn-ea"/>
              <a:cs typeface="+mn-cs"/>
            </a:rPr>
            <a:t>• Production plans need to include all biomass in the water and projected harvest in current</a:t>
          </a:r>
          <a:endParaRPr lang="en-US">
            <a:effectLst/>
          </a:endParaRPr>
        </a:p>
        <a:p>
          <a:r>
            <a:rPr lang="en-US" sz="1100">
              <a:solidFill>
                <a:schemeClr val="dk1"/>
              </a:solidFill>
              <a:effectLst/>
              <a:latin typeface="+mn-lt"/>
              <a:ea typeface="+mn-ea"/>
              <a:cs typeface="+mn-cs"/>
            </a:rPr>
            <a:t>    production plan section</a:t>
          </a:r>
          <a:endParaRPr lang="en-US">
            <a:effectLst/>
          </a:endParaRPr>
        </a:p>
        <a:p>
          <a:r>
            <a:rPr lang="en-US" sz="1100">
              <a:solidFill>
                <a:schemeClr val="dk1"/>
              </a:solidFill>
              <a:effectLst/>
              <a:latin typeface="+mn-lt"/>
              <a:ea typeface="+mn-ea"/>
              <a:cs typeface="+mn-cs"/>
            </a:rPr>
            <a:t>• Mortality should have a set % that changes with the age of the group with an explanation of</a:t>
          </a:r>
          <a:endParaRPr lang="en-US">
            <a:effectLst/>
          </a:endParaRPr>
        </a:p>
        <a:p>
          <a:r>
            <a:rPr lang="en-US" sz="1100">
              <a:solidFill>
                <a:schemeClr val="dk1"/>
              </a:solidFill>
              <a:effectLst/>
              <a:latin typeface="+mn-lt"/>
              <a:ea typeface="+mn-ea"/>
              <a:cs typeface="+mn-cs"/>
            </a:rPr>
            <a:t>   how the percentage was arrived at and with cited references if possible (if an overall average</a:t>
          </a:r>
          <a:endParaRPr lang="en-US">
            <a:effectLst/>
          </a:endParaRPr>
        </a:p>
        <a:p>
          <a:r>
            <a:rPr lang="en-US" sz="1100">
              <a:solidFill>
                <a:schemeClr val="dk1"/>
              </a:solidFill>
              <a:effectLst/>
              <a:latin typeface="+mn-lt"/>
              <a:ea typeface="+mn-ea"/>
              <a:cs typeface="+mn-cs"/>
            </a:rPr>
            <a:t>   is better suited add the explanation into the notes section)</a:t>
          </a:r>
          <a:endParaRPr lang="en-US">
            <a:effectLst/>
          </a:endParaRPr>
        </a:p>
        <a:p>
          <a:r>
            <a:rPr lang="en-US" sz="1100">
              <a:solidFill>
                <a:schemeClr val="dk1"/>
              </a:solidFill>
              <a:effectLst/>
              <a:latin typeface="+mn-lt"/>
              <a:ea typeface="+mn-ea"/>
              <a:cs typeface="+mn-cs"/>
            </a:rPr>
            <a:t>• Sales estimates need current farmgate pricing and an explanation in the NOTES section of</a:t>
          </a:r>
          <a:endParaRPr lang="en-US">
            <a:effectLst/>
          </a:endParaRPr>
        </a:p>
        <a:p>
          <a:r>
            <a:rPr lang="en-US" sz="1100">
              <a:solidFill>
                <a:schemeClr val="dk1"/>
              </a:solidFill>
              <a:effectLst/>
              <a:latin typeface="+mn-lt"/>
              <a:ea typeface="+mn-ea"/>
              <a:cs typeface="+mn-cs"/>
            </a:rPr>
            <a:t>   how that pricing was arrived at.</a:t>
          </a:r>
          <a:endParaRPr lang="en-US">
            <a:effectLst/>
          </a:endParaRPr>
        </a:p>
        <a:p>
          <a:r>
            <a:rPr lang="en-US" sz="1100">
              <a:solidFill>
                <a:schemeClr val="dk1"/>
              </a:solidFill>
              <a:effectLst/>
              <a:latin typeface="+mn-lt"/>
              <a:ea typeface="+mn-ea"/>
              <a:cs typeface="+mn-cs"/>
            </a:rPr>
            <a:t>• Unit of sales needs to be entered in the column header and value into sheet Example</a:t>
          </a:r>
          <a:endParaRPr lang="en-US">
            <a:effectLst/>
          </a:endParaRPr>
        </a:p>
        <a:p>
          <a:r>
            <a:rPr lang="en-US" sz="1100">
              <a:solidFill>
                <a:schemeClr val="dk1"/>
              </a:solidFill>
              <a:effectLst/>
              <a:latin typeface="+mn-lt"/>
              <a:ea typeface="+mn-ea"/>
              <a:cs typeface="+mn-cs"/>
            </a:rPr>
            <a:t>   (single/dozen/lbs/meters/tonnes)</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0</xdr:row>
      <xdr:rowOff>19050</xdr:rowOff>
    </xdr:from>
    <xdr:to>
      <xdr:col>7</xdr:col>
      <xdr:colOff>600075</xdr:colOff>
      <xdr:row>11</xdr:row>
      <xdr:rowOff>180975</xdr:rowOff>
    </xdr:to>
    <xdr:sp macro="" textlink="">
      <xdr:nvSpPr>
        <xdr:cNvPr id="2" name="TextBox 1">
          <a:extLst>
            <a:ext uri="{FF2B5EF4-FFF2-40B4-BE49-F238E27FC236}">
              <a16:creationId xmlns:a16="http://schemas.microsoft.com/office/drawing/2014/main" id="{6BCEDFD7-64BB-5A2E-E6A1-70C6136FF78E}"/>
            </a:ext>
          </a:extLst>
        </xdr:cNvPr>
        <xdr:cNvSpPr txBox="1"/>
      </xdr:nvSpPr>
      <xdr:spPr>
        <a:xfrm>
          <a:off x="209550" y="19050"/>
          <a:ext cx="6257925" cy="4724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TABLE 1. Production Plan</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Due to the diverse nature of aquaculture, it is impractical to provide a template that fits all scenarios If you have already created an excel based spreadsheet styled production plan delete this section and paste it here as well as in your Annex A (Business case template)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you do not have a plan or require assistance, please feel free to contact the BDT's aquaculture advisor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Ensure the production plan has all the following elements</a:t>
          </a:r>
        </a:p>
        <a:p>
          <a:r>
            <a:rPr lang="en-US" sz="1100">
              <a:solidFill>
                <a:schemeClr val="dk1"/>
              </a:solidFill>
              <a:effectLst/>
              <a:latin typeface="+mn-lt"/>
              <a:ea typeface="+mn-ea"/>
              <a:cs typeface="+mn-cs"/>
            </a:rPr>
            <a:t> </a:t>
          </a:r>
        </a:p>
        <a:p>
          <a:r>
            <a:rPr lang="en-US" sz="1100">
              <a:solidFill>
                <a:srgbClr val="FF0000"/>
              </a:solidFill>
              <a:effectLst/>
              <a:latin typeface="+mn-lt"/>
              <a:ea typeface="+mn-ea"/>
              <a:cs typeface="+mn-cs"/>
            </a:rPr>
            <a:t>1) Timeline by Species</a:t>
          </a:r>
        </a:p>
        <a:p>
          <a:r>
            <a:rPr lang="en-US" sz="1100">
              <a:solidFill>
                <a:srgbClr val="FF0000"/>
              </a:solidFill>
              <a:effectLst/>
              <a:latin typeface="+mn-lt"/>
              <a:ea typeface="+mn-ea"/>
              <a:cs typeface="+mn-cs"/>
            </a:rPr>
            <a:t>2) Initial biomass and ending biomass with mortality included</a:t>
          </a:r>
        </a:p>
        <a:p>
          <a:r>
            <a:rPr lang="en-US" sz="1100">
              <a:solidFill>
                <a:srgbClr val="FF0000"/>
              </a:solidFill>
              <a:effectLst/>
              <a:latin typeface="+mn-lt"/>
              <a:ea typeface="+mn-ea"/>
              <a:cs typeface="+mn-cs"/>
            </a:rPr>
            <a:t>3) Clear descriptions of changes to levels of production or changes in planned output</a:t>
          </a:r>
        </a:p>
        <a:p>
          <a:r>
            <a:rPr lang="en-US" sz="1100">
              <a:solidFill>
                <a:srgbClr val="FF0000"/>
              </a:solidFill>
              <a:effectLst/>
              <a:latin typeface="+mn-lt"/>
              <a:ea typeface="+mn-ea"/>
              <a:cs typeface="+mn-cs"/>
            </a:rPr>
            <a:t>4) Minimum of 10 years projected and if production plateaus the plan should reflect this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Please use the NOTES: section to add applicable non data information points to production</a:t>
          </a:r>
        </a:p>
        <a:p>
          <a:r>
            <a:rPr lang="en-US" sz="1100">
              <a:solidFill>
                <a:schemeClr val="dk1"/>
              </a:solidFill>
              <a:effectLst/>
              <a:latin typeface="+mn-lt"/>
              <a:ea typeface="+mn-ea"/>
              <a:cs typeface="+mn-cs"/>
            </a:rPr>
            <a:t>    plan</a:t>
          </a:r>
        </a:p>
        <a:p>
          <a:r>
            <a:rPr lang="en-US" sz="1100">
              <a:solidFill>
                <a:schemeClr val="dk1"/>
              </a:solidFill>
              <a:effectLst/>
              <a:latin typeface="+mn-lt"/>
              <a:ea typeface="+mn-ea"/>
              <a:cs typeface="+mn-cs"/>
            </a:rPr>
            <a:t>• Production plans need to include all biomass in the water and projected harvest in current</a:t>
          </a:r>
        </a:p>
        <a:p>
          <a:r>
            <a:rPr lang="en-US" sz="1100">
              <a:solidFill>
                <a:schemeClr val="dk1"/>
              </a:solidFill>
              <a:effectLst/>
              <a:latin typeface="+mn-lt"/>
              <a:ea typeface="+mn-ea"/>
              <a:cs typeface="+mn-cs"/>
            </a:rPr>
            <a:t>    production plan section</a:t>
          </a:r>
        </a:p>
        <a:p>
          <a:r>
            <a:rPr lang="en-US" sz="1100">
              <a:solidFill>
                <a:schemeClr val="dk1"/>
              </a:solidFill>
              <a:effectLst/>
              <a:latin typeface="+mn-lt"/>
              <a:ea typeface="+mn-ea"/>
              <a:cs typeface="+mn-cs"/>
            </a:rPr>
            <a:t>• Mortality should have a set % that changes with the age of the group with an explanation of</a:t>
          </a:r>
        </a:p>
        <a:p>
          <a:r>
            <a:rPr lang="en-US" sz="1100">
              <a:solidFill>
                <a:schemeClr val="dk1"/>
              </a:solidFill>
              <a:effectLst/>
              <a:latin typeface="+mn-lt"/>
              <a:ea typeface="+mn-ea"/>
              <a:cs typeface="+mn-cs"/>
            </a:rPr>
            <a:t>   how the percentage was arrived at and with cited references if possible (if an overall average</a:t>
          </a:r>
        </a:p>
        <a:p>
          <a:r>
            <a:rPr lang="en-US" sz="1100">
              <a:solidFill>
                <a:schemeClr val="dk1"/>
              </a:solidFill>
              <a:effectLst/>
              <a:latin typeface="+mn-lt"/>
              <a:ea typeface="+mn-ea"/>
              <a:cs typeface="+mn-cs"/>
            </a:rPr>
            <a:t>   is better suited add the explanation into the notes section)</a:t>
          </a:r>
        </a:p>
        <a:p>
          <a:r>
            <a:rPr lang="en-US" sz="1100">
              <a:solidFill>
                <a:schemeClr val="dk1"/>
              </a:solidFill>
              <a:effectLst/>
              <a:latin typeface="+mn-lt"/>
              <a:ea typeface="+mn-ea"/>
              <a:cs typeface="+mn-cs"/>
            </a:rPr>
            <a:t>• Sales estimates need current farmgate pricing and an explanation in the NOTES section of</a:t>
          </a:r>
        </a:p>
        <a:p>
          <a:r>
            <a:rPr lang="en-US" sz="1100">
              <a:solidFill>
                <a:schemeClr val="dk1"/>
              </a:solidFill>
              <a:effectLst/>
              <a:latin typeface="+mn-lt"/>
              <a:ea typeface="+mn-ea"/>
              <a:cs typeface="+mn-cs"/>
            </a:rPr>
            <a:t>   how that pricing was arrived at.</a:t>
          </a:r>
        </a:p>
        <a:p>
          <a:r>
            <a:rPr lang="en-US" sz="1100">
              <a:solidFill>
                <a:schemeClr val="dk1"/>
              </a:solidFill>
              <a:effectLst/>
              <a:latin typeface="+mn-lt"/>
              <a:ea typeface="+mn-ea"/>
              <a:cs typeface="+mn-cs"/>
            </a:rPr>
            <a:t>• Unit of sales needs to be entered in the column header and value into sheet Example</a:t>
          </a:r>
        </a:p>
        <a:p>
          <a:r>
            <a:rPr lang="en-US" sz="1100">
              <a:solidFill>
                <a:schemeClr val="dk1"/>
              </a:solidFill>
              <a:effectLst/>
              <a:latin typeface="+mn-lt"/>
              <a:ea typeface="+mn-ea"/>
              <a:cs typeface="+mn-cs"/>
            </a:rPr>
            <a:t>   (single/dozen/lbs/meters/tonnes)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11</xdr:col>
      <xdr:colOff>552450</xdr:colOff>
      <xdr:row>6</xdr:row>
      <xdr:rowOff>19050</xdr:rowOff>
    </xdr:to>
    <xdr:sp macro="" textlink="">
      <xdr:nvSpPr>
        <xdr:cNvPr id="2" name="TextBox 1">
          <a:extLst>
            <a:ext uri="{FF2B5EF4-FFF2-40B4-BE49-F238E27FC236}">
              <a16:creationId xmlns:a16="http://schemas.microsoft.com/office/drawing/2014/main" id="{FC760B6F-44BA-49BA-B9C6-AA3D2130CCB2}"/>
            </a:ext>
          </a:extLst>
        </xdr:cNvPr>
        <xdr:cNvSpPr txBox="1"/>
      </xdr:nvSpPr>
      <xdr:spPr>
        <a:xfrm>
          <a:off x="0" y="428625"/>
          <a:ext cx="12515850" cy="8763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100" b="1">
              <a:solidFill>
                <a:schemeClr val="dk1"/>
              </a:solidFill>
              <a:effectLst/>
              <a:latin typeface="+mn-lt"/>
              <a:ea typeface="+mn-ea"/>
              <a:cs typeface="+mn-cs"/>
            </a:rPr>
            <a:t>Use one row per person when capturing the information.</a:t>
          </a:r>
          <a:r>
            <a:rPr lang="en-US" sz="1100" b="1" baseline="0">
              <a:solidFill>
                <a:schemeClr val="dk1"/>
              </a:solidFill>
              <a:effectLst/>
              <a:latin typeface="+mn-lt"/>
              <a:ea typeface="+mn-ea"/>
              <a:cs typeface="+mn-cs"/>
            </a:rPr>
            <a:t> In Training History,</a:t>
          </a:r>
          <a:r>
            <a:rPr lang="en-US" sz="1100" b="1">
              <a:solidFill>
                <a:schemeClr val="dk1"/>
              </a:solidFill>
              <a:effectLst/>
              <a:latin typeface="+mn-lt"/>
              <a:ea typeface="+mn-ea"/>
              <a:cs typeface="+mn-cs"/>
            </a:rPr>
            <a:t> include all courses/training previously</a:t>
          </a:r>
          <a:r>
            <a:rPr lang="en-US" sz="1100" b="1" baseline="0">
              <a:solidFill>
                <a:schemeClr val="dk1"/>
              </a:solidFill>
              <a:effectLst/>
              <a:latin typeface="+mn-lt"/>
              <a:ea typeface="+mn-ea"/>
              <a:cs typeface="+mn-cs"/>
            </a:rPr>
            <a:t> undertaken by the person. If none, please note this. In Training Needs, capture what training is required, when it is expected to be provided (e.g. month, year) and identify the provider (e.g. name of institution/mentor/consultant) and method of delivery. If training will be provided by a mentor/consultant, add as Appendix the proposal/quote. On-the-job training should also be included.</a:t>
          </a:r>
          <a:endParaRPr lang="en-US" sz="1050">
            <a:effectLst/>
          </a:endParaRPr>
        </a:p>
      </xdr:txBody>
    </xdr:sp>
    <xdr:clientData/>
  </xdr:twoCellAnchor>
  <xdr:twoCellAnchor>
    <xdr:from>
      <xdr:col>0</xdr:col>
      <xdr:colOff>590550</xdr:colOff>
      <xdr:row>35</xdr:row>
      <xdr:rowOff>47625</xdr:rowOff>
    </xdr:from>
    <xdr:to>
      <xdr:col>8</xdr:col>
      <xdr:colOff>0</xdr:colOff>
      <xdr:row>39</xdr:row>
      <xdr:rowOff>142875</xdr:rowOff>
    </xdr:to>
    <xdr:cxnSp macro="">
      <xdr:nvCxnSpPr>
        <xdr:cNvPr id="5" name="Straight Connector 4">
          <a:extLst>
            <a:ext uri="{FF2B5EF4-FFF2-40B4-BE49-F238E27FC236}">
              <a16:creationId xmlns:a16="http://schemas.microsoft.com/office/drawing/2014/main" id="{D40BA4E0-94CF-49B0-A1FF-3517F2CC9706}"/>
            </a:ext>
          </a:extLst>
        </xdr:cNvPr>
        <xdr:cNvCxnSpPr/>
      </xdr:nvCxnSpPr>
      <xdr:spPr>
        <a:xfrm flipV="1">
          <a:off x="590550" y="7534275"/>
          <a:ext cx="7286625" cy="904875"/>
        </a:xfrm>
        <a:prstGeom prst="line">
          <a:avLst/>
        </a:prstGeom>
        <a:ln w="107950">
          <a:solidFill>
            <a:srgbClr val="FF0000">
              <a:alpha val="21000"/>
            </a:srgb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1</xdr:row>
      <xdr:rowOff>38100</xdr:rowOff>
    </xdr:from>
    <xdr:to>
      <xdr:col>5</xdr:col>
      <xdr:colOff>104775</xdr:colOff>
      <xdr:row>7</xdr:row>
      <xdr:rowOff>85725</xdr:rowOff>
    </xdr:to>
    <xdr:sp macro="" textlink="">
      <xdr:nvSpPr>
        <xdr:cNvPr id="3" name="TextBox 2">
          <a:extLst>
            <a:ext uri="{FF2B5EF4-FFF2-40B4-BE49-F238E27FC236}">
              <a16:creationId xmlns:a16="http://schemas.microsoft.com/office/drawing/2014/main" id="{04E7E2CF-E6AF-9ABC-55B7-3F58EC202778}"/>
            </a:ext>
          </a:extLst>
        </xdr:cNvPr>
        <xdr:cNvSpPr txBox="1"/>
      </xdr:nvSpPr>
      <xdr:spPr>
        <a:xfrm>
          <a:off x="219075" y="238125"/>
          <a:ext cx="7286625" cy="2152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TABLE 3. Costs and Budget</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It is critical to be as detailed as possible and back up all number with quotes and/or explanations.</a:t>
          </a:r>
        </a:p>
        <a:p>
          <a:r>
            <a:rPr lang="en-US" sz="1100">
              <a:solidFill>
                <a:schemeClr val="dk1"/>
              </a:solidFill>
              <a:effectLst/>
              <a:latin typeface="+mn-lt"/>
              <a:ea typeface="+mn-ea"/>
              <a:cs typeface="+mn-cs"/>
            </a:rPr>
            <a:t>• List all capital and operating costs that are directly related to the proposed project.</a:t>
          </a:r>
        </a:p>
        <a:p>
          <a:r>
            <a:rPr lang="en-US" sz="1100">
              <a:solidFill>
                <a:schemeClr val="dk1"/>
              </a:solidFill>
              <a:effectLst/>
              <a:latin typeface="+mn-lt"/>
              <a:ea typeface="+mn-ea"/>
              <a:cs typeface="+mn-cs"/>
            </a:rPr>
            <a:t>• Identify any other funding sources besides ADS that will support the project if applicable.</a:t>
          </a:r>
        </a:p>
        <a:p>
          <a:r>
            <a:rPr lang="en-US" sz="1100">
              <a:solidFill>
                <a:schemeClr val="dk1"/>
              </a:solidFill>
              <a:effectLst/>
              <a:latin typeface="+mn-lt"/>
              <a:ea typeface="+mn-ea"/>
              <a:cs typeface="+mn-cs"/>
            </a:rPr>
            <a:t>• Add columns if more than one additional funding stream is accessed.</a:t>
          </a:r>
        </a:p>
        <a:p>
          <a:r>
            <a:rPr lang="en-US" sz="1100">
              <a:solidFill>
                <a:schemeClr val="dk1"/>
              </a:solidFill>
              <a:effectLst/>
              <a:latin typeface="+mn-lt"/>
              <a:ea typeface="+mn-ea"/>
              <a:cs typeface="+mn-cs"/>
            </a:rPr>
            <a:t>• Operating costs are not eligible under ADS funding, however detailed expenses and notes are</a:t>
          </a:r>
        </a:p>
        <a:p>
          <a:r>
            <a:rPr lang="en-US" sz="1100">
              <a:solidFill>
                <a:schemeClr val="dk1"/>
              </a:solidFill>
              <a:effectLst/>
              <a:latin typeface="+mn-lt"/>
              <a:ea typeface="+mn-ea"/>
              <a:cs typeface="+mn-cs"/>
            </a:rPr>
            <a:t>critical for understanding the plan for the project and capturing the impact total of project</a:t>
          </a:r>
        </a:p>
        <a:p>
          <a:r>
            <a:rPr lang="en-US" sz="1100">
              <a:solidFill>
                <a:schemeClr val="dk1"/>
              </a:solidFill>
              <a:effectLst/>
              <a:latin typeface="+mn-lt"/>
              <a:ea typeface="+mn-ea"/>
              <a:cs typeface="+mn-cs"/>
            </a:rPr>
            <a:t>costs.</a:t>
          </a:r>
        </a:p>
        <a:p>
          <a:r>
            <a:rPr lang="en-US" sz="1100">
              <a:solidFill>
                <a:schemeClr val="dk1"/>
              </a:solidFill>
              <a:effectLst/>
              <a:latin typeface="+mn-lt"/>
              <a:ea typeface="+mn-ea"/>
              <a:cs typeface="+mn-cs"/>
            </a:rPr>
            <a:t>• Please use the notes to explain and/or expand on your projected expenses (consider items</a:t>
          </a:r>
        </a:p>
        <a:p>
          <a:r>
            <a:rPr lang="en-US" sz="1100">
              <a:solidFill>
                <a:schemeClr val="dk1"/>
              </a:solidFill>
              <a:effectLst/>
              <a:latin typeface="+mn-lt"/>
              <a:ea typeface="+mn-ea"/>
              <a:cs typeface="+mn-cs"/>
            </a:rPr>
            <a:t>like consulting or rent and how varied that item can be and then brake items like that down</a:t>
          </a:r>
        </a:p>
        <a:p>
          <a:r>
            <a:rPr lang="en-US" sz="1100">
              <a:solidFill>
                <a:schemeClr val="dk1"/>
              </a:solidFill>
              <a:effectLst/>
              <a:latin typeface="+mn-lt"/>
              <a:ea typeface="+mn-ea"/>
              <a:cs typeface="+mn-cs"/>
            </a:rPr>
            <a:t>further into its components)</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0</xdr:row>
      <xdr:rowOff>47624</xdr:rowOff>
    </xdr:from>
    <xdr:to>
      <xdr:col>2</xdr:col>
      <xdr:colOff>1057275</xdr:colOff>
      <xdr:row>0</xdr:row>
      <xdr:rowOff>2076449</xdr:rowOff>
    </xdr:to>
    <xdr:sp macro="" textlink="">
      <xdr:nvSpPr>
        <xdr:cNvPr id="3" name="TextBox 2">
          <a:extLst>
            <a:ext uri="{FF2B5EF4-FFF2-40B4-BE49-F238E27FC236}">
              <a16:creationId xmlns:a16="http://schemas.microsoft.com/office/drawing/2014/main" id="{FCFE2017-2C81-3120-81D4-0CDC5582883D}"/>
            </a:ext>
          </a:extLst>
        </xdr:cNvPr>
        <xdr:cNvSpPr txBox="1"/>
      </xdr:nvSpPr>
      <xdr:spPr>
        <a:xfrm>
          <a:off x="257175" y="47624"/>
          <a:ext cx="6038850" cy="20288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TABLE 4. Regular Operational Costs and Budget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It is critical to be as detailed as possible and back up all numbers with quotes and/or explanations.</a:t>
          </a:r>
        </a:p>
        <a:p>
          <a:r>
            <a:rPr lang="en-US" sz="1100">
              <a:solidFill>
                <a:schemeClr val="dk1"/>
              </a:solidFill>
              <a:effectLst/>
              <a:latin typeface="+mn-lt"/>
              <a:ea typeface="+mn-ea"/>
              <a:cs typeface="+mn-cs"/>
            </a:rPr>
            <a:t>• List all regular operating costs that are directly related to the site affected (not entire</a:t>
          </a:r>
        </a:p>
        <a:p>
          <a:r>
            <a:rPr lang="en-US" sz="1100">
              <a:solidFill>
                <a:schemeClr val="dk1"/>
              </a:solidFill>
              <a:effectLst/>
              <a:latin typeface="+mn-lt"/>
              <a:ea typeface="+mn-ea"/>
              <a:cs typeface="+mn-cs"/>
            </a:rPr>
            <a:t>business).</a:t>
          </a:r>
        </a:p>
        <a:p>
          <a:r>
            <a:rPr lang="en-US" sz="1100">
              <a:solidFill>
                <a:schemeClr val="dk1"/>
              </a:solidFill>
              <a:effectLst/>
              <a:latin typeface="+mn-lt"/>
              <a:ea typeface="+mn-ea"/>
              <a:cs typeface="+mn-cs"/>
            </a:rPr>
            <a:t>• Identify any other funding sources besides ADS that will support the project if applicable.</a:t>
          </a:r>
        </a:p>
        <a:p>
          <a:r>
            <a:rPr lang="en-US" sz="1100">
              <a:solidFill>
                <a:schemeClr val="dk1"/>
              </a:solidFill>
              <a:effectLst/>
              <a:latin typeface="+mn-lt"/>
              <a:ea typeface="+mn-ea"/>
              <a:cs typeface="+mn-cs"/>
            </a:rPr>
            <a:t>• Add columns if more than one additional funding stream is accessed.</a:t>
          </a:r>
        </a:p>
        <a:p>
          <a:r>
            <a:rPr lang="en-US" sz="1100">
              <a:solidFill>
                <a:schemeClr val="dk1"/>
              </a:solidFill>
              <a:effectLst/>
              <a:latin typeface="+mn-lt"/>
              <a:ea typeface="+mn-ea"/>
              <a:cs typeface="+mn-cs"/>
            </a:rPr>
            <a:t>• Add rows above the last item to create more detail in your expenses</a:t>
          </a:r>
        </a:p>
        <a:p>
          <a:r>
            <a:rPr lang="en-US" sz="1100">
              <a:solidFill>
                <a:schemeClr val="dk1"/>
              </a:solidFill>
              <a:effectLst/>
              <a:latin typeface="+mn-lt"/>
              <a:ea typeface="+mn-ea"/>
              <a:cs typeface="+mn-cs"/>
            </a:rPr>
            <a:t>• Please use the notes to explain and/or expand on your projected expenses (consider items</a:t>
          </a:r>
        </a:p>
        <a:p>
          <a:r>
            <a:rPr lang="en-US" sz="1100">
              <a:solidFill>
                <a:schemeClr val="dk1"/>
              </a:solidFill>
              <a:effectLst/>
              <a:latin typeface="+mn-lt"/>
              <a:ea typeface="+mn-ea"/>
              <a:cs typeface="+mn-cs"/>
            </a:rPr>
            <a:t>like consulting or rent and how varied that item can be and then brake items like that down</a:t>
          </a:r>
        </a:p>
        <a:p>
          <a:r>
            <a:rPr lang="en-US" sz="1100">
              <a:solidFill>
                <a:schemeClr val="dk1"/>
              </a:solidFill>
              <a:effectLst/>
              <a:latin typeface="+mn-lt"/>
              <a:ea typeface="+mn-ea"/>
              <a:cs typeface="+mn-cs"/>
            </a:rPr>
            <a:t>further into its components)</a:t>
          </a: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25400</xdr:rowOff>
    </xdr:from>
    <xdr:to>
      <xdr:col>7</xdr:col>
      <xdr:colOff>11112</xdr:colOff>
      <xdr:row>6</xdr:row>
      <xdr:rowOff>57150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4A745BF1-3698-4E17-96BE-87F5104A279B}"/>
            </a:ext>
            <a:ext uri="{147F2762-F138-4A5C-976F-8EAC2B608ADB}">
              <a16:predDERef xmlns:a16="http://schemas.microsoft.com/office/drawing/2014/main" pred="{09F0C049-682C-7F4E-8E64-CDC93B22FAEE}"/>
            </a:ext>
          </a:extLst>
        </xdr:cNvPr>
        <xdr:cNvSpPr txBox="1"/>
      </xdr:nvSpPr>
      <xdr:spPr>
        <a:xfrm>
          <a:off x="539750" y="1123950"/>
          <a:ext cx="7573962" cy="2286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none" baseline="0">
              <a:solidFill>
                <a:srgbClr val="0070C0"/>
              </a:solidFill>
            </a:rPr>
            <a:t>[Click here if you would like to access the Canada Revenue Agency website regarding CCA classes of depreciable property.]</a:t>
          </a:r>
          <a:endParaRPr lang="en-US" sz="1050" b="1" baseline="0">
            <a:solidFill>
              <a:srgbClr val="0070C0"/>
            </a:solidFill>
          </a:endParaRPr>
        </a:p>
      </xdr:txBody>
    </xdr:sp>
    <xdr:clientData/>
  </xdr:twoCellAnchor>
  <xdr:twoCellAnchor>
    <xdr:from>
      <xdr:col>0</xdr:col>
      <xdr:colOff>419100</xdr:colOff>
      <xdr:row>1</xdr:row>
      <xdr:rowOff>28575</xdr:rowOff>
    </xdr:from>
    <xdr:to>
      <xdr:col>3</xdr:col>
      <xdr:colOff>676275</xdr:colOff>
      <xdr:row>4</xdr:row>
      <xdr:rowOff>838200</xdr:rowOff>
    </xdr:to>
    <xdr:sp macro="" textlink="">
      <xdr:nvSpPr>
        <xdr:cNvPr id="2" name="TextBox 1">
          <a:extLst>
            <a:ext uri="{FF2B5EF4-FFF2-40B4-BE49-F238E27FC236}">
              <a16:creationId xmlns:a16="http://schemas.microsoft.com/office/drawing/2014/main" id="{B1B4AA2D-94F0-37DF-4459-6D0A0DFA21B7}"/>
            </a:ext>
          </a:extLst>
        </xdr:cNvPr>
        <xdr:cNvSpPr txBox="1"/>
      </xdr:nvSpPr>
      <xdr:spPr>
        <a:xfrm>
          <a:off x="419100" y="228600"/>
          <a:ext cx="5581650" cy="15240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TABLE 4. Straight Line Depreciation of Assets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Capital expenditures that are directly related to the project, populated by the list in the</a:t>
          </a:r>
        </a:p>
        <a:p>
          <a:r>
            <a:rPr lang="en-US" sz="1100">
              <a:solidFill>
                <a:schemeClr val="dk1"/>
              </a:solidFill>
              <a:effectLst/>
              <a:latin typeface="+mn-lt"/>
              <a:ea typeface="+mn-ea"/>
              <a:cs typeface="+mn-cs"/>
            </a:rPr>
            <a:t>capital costs section of Cost and Budget table</a:t>
          </a:r>
        </a:p>
        <a:p>
          <a:r>
            <a:rPr lang="en-US" sz="1100">
              <a:solidFill>
                <a:schemeClr val="dk1"/>
              </a:solidFill>
              <a:effectLst/>
              <a:latin typeface="+mn-lt"/>
              <a:ea typeface="+mn-ea"/>
              <a:cs typeface="+mn-cs"/>
            </a:rPr>
            <a:t>• Please do not add in operating expenses</a:t>
          </a:r>
        </a:p>
        <a:p>
          <a:r>
            <a:rPr lang="en-US" sz="1100">
              <a:solidFill>
                <a:schemeClr val="dk1"/>
              </a:solidFill>
              <a:effectLst/>
              <a:latin typeface="+mn-lt"/>
              <a:ea typeface="+mn-ea"/>
              <a:cs typeface="+mn-cs"/>
            </a:rPr>
            <a:t>• Please feel free to amend this table to meet your needs if required</a:t>
          </a:r>
        </a:p>
        <a:p>
          <a:r>
            <a:rPr lang="en-US" sz="1100">
              <a:solidFill>
                <a:schemeClr val="dk1"/>
              </a:solidFill>
              <a:effectLst/>
              <a:latin typeface="+mn-lt"/>
              <a:ea typeface="+mn-ea"/>
              <a:cs typeface="+mn-cs"/>
            </a:rPr>
            <a:t>• Depreciation of assets is based on capital cost allowance (CCA) classes identified by the</a:t>
          </a:r>
        </a:p>
        <a:p>
          <a:r>
            <a:rPr lang="en-US" sz="1100">
              <a:solidFill>
                <a:schemeClr val="dk1"/>
              </a:solidFill>
              <a:effectLst/>
              <a:latin typeface="+mn-lt"/>
              <a:ea typeface="+mn-ea"/>
              <a:cs typeface="+mn-cs"/>
            </a:rPr>
            <a:t>Canada Revenue Agency (CRA)</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3</xdr:col>
      <xdr:colOff>228600</xdr:colOff>
      <xdr:row>12</xdr:row>
      <xdr:rowOff>95250</xdr:rowOff>
    </xdr:to>
    <xdr:sp macro="" textlink="">
      <xdr:nvSpPr>
        <xdr:cNvPr id="2" name="TextBox 1">
          <a:extLst>
            <a:ext uri="{FF2B5EF4-FFF2-40B4-BE49-F238E27FC236}">
              <a16:creationId xmlns:a16="http://schemas.microsoft.com/office/drawing/2014/main" id="{E9ABD994-6782-3D4F-38EF-B06D4BC2DCB9}"/>
            </a:ext>
          </a:extLst>
        </xdr:cNvPr>
        <xdr:cNvSpPr txBox="1"/>
      </xdr:nvSpPr>
      <xdr:spPr>
        <a:xfrm>
          <a:off x="123825" y="76200"/>
          <a:ext cx="6410325" cy="3114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TABLE 6. Project Estimates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Please provide an itemized breakdown of annual revenues generated by the project and list</a:t>
          </a:r>
        </a:p>
        <a:p>
          <a:r>
            <a:rPr lang="en-US" sz="1100">
              <a:solidFill>
                <a:schemeClr val="dk1"/>
              </a:solidFill>
              <a:effectLst/>
              <a:latin typeface="+mn-lt"/>
              <a:ea typeface="+mn-ea"/>
              <a:cs typeface="+mn-cs"/>
            </a:rPr>
            <a:t>assumptions used to estimate revenues as an example: volume of product sold and farm gate</a:t>
          </a:r>
        </a:p>
        <a:p>
          <a:r>
            <a:rPr lang="en-US" sz="1100">
              <a:solidFill>
                <a:schemeClr val="dk1"/>
              </a:solidFill>
              <a:effectLst/>
              <a:latin typeface="+mn-lt"/>
              <a:ea typeface="+mn-ea"/>
              <a:cs typeface="+mn-cs"/>
            </a:rPr>
            <a:t>price.</a:t>
          </a:r>
        </a:p>
        <a:p>
          <a:r>
            <a:rPr lang="en-US" sz="1100">
              <a:solidFill>
                <a:schemeClr val="dk1"/>
              </a:solidFill>
              <a:effectLst/>
              <a:latin typeface="+mn-lt"/>
              <a:ea typeface="+mn-ea"/>
              <a:cs typeface="+mn-cs"/>
            </a:rPr>
            <a:t>• If future revenues are projected to increase by more than the rate of inflation, please provide</a:t>
          </a:r>
        </a:p>
        <a:p>
          <a:r>
            <a:rPr lang="en-US" sz="1100">
              <a:solidFill>
                <a:schemeClr val="dk1"/>
              </a:solidFill>
              <a:effectLst/>
              <a:latin typeface="+mn-lt"/>
              <a:ea typeface="+mn-ea"/>
              <a:cs typeface="+mn-cs"/>
            </a:rPr>
            <a:t>an explanation regarding assumptions example: planned price increase, scaling up production</a:t>
          </a:r>
        </a:p>
        <a:p>
          <a:r>
            <a:rPr lang="en-US" sz="1100">
              <a:solidFill>
                <a:schemeClr val="dk1"/>
              </a:solidFill>
              <a:effectLst/>
              <a:latin typeface="+mn-lt"/>
              <a:ea typeface="+mn-ea"/>
              <a:cs typeface="+mn-cs"/>
            </a:rPr>
            <a:t>and other investment</a:t>
          </a:r>
        </a:p>
        <a:p>
          <a:r>
            <a:rPr lang="en-US" sz="1100">
              <a:solidFill>
                <a:schemeClr val="dk1"/>
              </a:solidFill>
              <a:effectLst/>
              <a:latin typeface="+mn-lt"/>
              <a:ea typeface="+mn-ea"/>
              <a:cs typeface="+mn-cs"/>
            </a:rPr>
            <a:t>• List all these supplemental parts of information in the notes section provided and feel free to</a:t>
          </a:r>
        </a:p>
        <a:p>
          <a:r>
            <a:rPr lang="en-US" sz="1100">
              <a:solidFill>
                <a:schemeClr val="dk1"/>
              </a:solidFill>
              <a:effectLst/>
              <a:latin typeface="+mn-lt"/>
              <a:ea typeface="+mn-ea"/>
              <a:cs typeface="+mn-cs"/>
            </a:rPr>
            <a:t>use more than the three lines currently available for revenues and the three lines provided</a:t>
          </a:r>
        </a:p>
        <a:p>
          <a:r>
            <a:rPr lang="en-US" sz="1100">
              <a:solidFill>
                <a:schemeClr val="dk1"/>
              </a:solidFill>
              <a:effectLst/>
              <a:latin typeface="+mn-lt"/>
              <a:ea typeface="+mn-ea"/>
              <a:cs typeface="+mn-cs"/>
            </a:rPr>
            <a:t>for expenses.</a:t>
          </a:r>
        </a:p>
        <a:p>
          <a:r>
            <a:rPr lang="en-US" sz="1100">
              <a:solidFill>
                <a:schemeClr val="dk1"/>
              </a:solidFill>
              <a:effectLst/>
              <a:latin typeface="+mn-lt"/>
              <a:ea typeface="+mn-ea"/>
              <a:cs typeface="+mn-cs"/>
            </a:rPr>
            <a:t>• Information on revenues provided from the production plans will be automatically populated</a:t>
          </a:r>
        </a:p>
        <a:p>
          <a:r>
            <a:rPr lang="en-US" sz="1100">
              <a:solidFill>
                <a:schemeClr val="dk1"/>
              </a:solidFill>
              <a:effectLst/>
              <a:latin typeface="+mn-lt"/>
              <a:ea typeface="+mn-ea"/>
              <a:cs typeface="+mn-cs"/>
            </a:rPr>
            <a:t>from the primary tabs</a:t>
          </a:r>
        </a:p>
        <a:p>
          <a:r>
            <a:rPr lang="en-US" sz="1100">
              <a:solidFill>
                <a:schemeClr val="dk1"/>
              </a:solidFill>
              <a:effectLst/>
              <a:latin typeface="+mn-lt"/>
              <a:ea typeface="+mn-ea"/>
              <a:cs typeface="+mn-cs"/>
            </a:rPr>
            <a:t>• Annual expenses will be automatically populated from Table 3 and table 4. Please note any</a:t>
          </a:r>
        </a:p>
        <a:p>
          <a:r>
            <a:rPr lang="en-US" sz="1100">
              <a:solidFill>
                <a:schemeClr val="dk1"/>
              </a:solidFill>
              <a:effectLst/>
              <a:latin typeface="+mn-lt"/>
              <a:ea typeface="+mn-ea"/>
              <a:cs typeface="+mn-cs"/>
            </a:rPr>
            <a:t>assumptions for example: tenure fee rates rental and lease agreements</a:t>
          </a:r>
        </a:p>
        <a:p>
          <a:r>
            <a:rPr lang="en-US" sz="1100">
              <a:solidFill>
                <a:schemeClr val="dk1"/>
              </a:solidFill>
              <a:effectLst/>
              <a:latin typeface="+mn-lt"/>
              <a:ea typeface="+mn-ea"/>
              <a:cs typeface="+mn-cs"/>
            </a:rPr>
            <a:t>• Information from project specific expenses will also be considered in this and will be part of</a:t>
          </a:r>
        </a:p>
        <a:p>
          <a:r>
            <a:rPr lang="en-US" sz="1100">
              <a:solidFill>
                <a:schemeClr val="dk1"/>
              </a:solidFill>
              <a:effectLst/>
              <a:latin typeface="+mn-lt"/>
              <a:ea typeface="+mn-ea"/>
              <a:cs typeface="+mn-cs"/>
            </a:rPr>
            <a:t>the second half from Table 3 auto populated here</a:t>
          </a: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1</xdr:row>
      <xdr:rowOff>28575</xdr:rowOff>
    </xdr:from>
    <xdr:to>
      <xdr:col>4</xdr:col>
      <xdr:colOff>200025</xdr:colOff>
      <xdr:row>10</xdr:row>
      <xdr:rowOff>66675</xdr:rowOff>
    </xdr:to>
    <xdr:sp macro="" textlink="">
      <xdr:nvSpPr>
        <xdr:cNvPr id="2" name="TextBox 1">
          <a:extLst>
            <a:ext uri="{FF2B5EF4-FFF2-40B4-BE49-F238E27FC236}">
              <a16:creationId xmlns:a16="http://schemas.microsoft.com/office/drawing/2014/main" id="{75AD0570-70E7-37EB-5FBF-53140E3B4900}"/>
            </a:ext>
          </a:extLst>
        </xdr:cNvPr>
        <xdr:cNvSpPr txBox="1"/>
      </xdr:nvSpPr>
      <xdr:spPr>
        <a:xfrm>
          <a:off x="333375" y="180975"/>
          <a:ext cx="5562600" cy="21907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TABLE 7: Project Assessment (Internal Rate of Return)</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the purchase price and terminal value of the investment will be populated automatically</a:t>
          </a:r>
        </a:p>
        <a:p>
          <a:r>
            <a:rPr lang="en-US" sz="1100">
              <a:solidFill>
                <a:schemeClr val="dk1"/>
              </a:solidFill>
              <a:effectLst/>
              <a:latin typeface="+mn-lt"/>
              <a:ea typeface="+mn-ea"/>
              <a:cs typeface="+mn-cs"/>
            </a:rPr>
            <a:t>based on the calculations in the Costs and Budget tab and the depreciation of assets tab</a:t>
          </a:r>
        </a:p>
        <a:p>
          <a:r>
            <a:rPr lang="en-US" sz="1100">
              <a:solidFill>
                <a:schemeClr val="dk1"/>
              </a:solidFill>
              <a:effectLst/>
              <a:latin typeface="+mn-lt"/>
              <a:ea typeface="+mn-ea"/>
              <a:cs typeface="+mn-cs"/>
            </a:rPr>
            <a:t>respectively</a:t>
          </a:r>
        </a:p>
        <a:p>
          <a:r>
            <a:rPr lang="en-US" sz="1100">
              <a:solidFill>
                <a:schemeClr val="dk1"/>
              </a:solidFill>
              <a:effectLst/>
              <a:latin typeface="+mn-lt"/>
              <a:ea typeface="+mn-ea"/>
              <a:cs typeface="+mn-cs"/>
            </a:rPr>
            <a:t>• Annual revenues expenses and net income will be populated automatically based on the</a:t>
          </a:r>
        </a:p>
        <a:p>
          <a:r>
            <a:rPr lang="en-US" sz="1100">
              <a:solidFill>
                <a:schemeClr val="dk1"/>
              </a:solidFill>
              <a:effectLst/>
              <a:latin typeface="+mn-lt"/>
              <a:ea typeface="+mn-ea"/>
              <a:cs typeface="+mn-cs"/>
            </a:rPr>
            <a:t>calculations in Tab 6 Project Estimates</a:t>
          </a:r>
        </a:p>
        <a:p>
          <a:r>
            <a:rPr lang="en-US" sz="1100">
              <a:solidFill>
                <a:schemeClr val="dk1"/>
              </a:solidFill>
              <a:effectLst/>
              <a:latin typeface="+mn-lt"/>
              <a:ea typeface="+mn-ea"/>
              <a:cs typeface="+mn-cs"/>
            </a:rPr>
            <a:t>• In addition, please add future investments that are required to achieve financial stability and</a:t>
          </a:r>
        </a:p>
        <a:p>
          <a:r>
            <a:rPr lang="en-US" sz="1100">
              <a:solidFill>
                <a:schemeClr val="dk1"/>
              </a:solidFill>
              <a:effectLst/>
              <a:latin typeface="+mn-lt"/>
              <a:ea typeface="+mn-ea"/>
              <a:cs typeface="+mn-cs"/>
            </a:rPr>
            <a:t>viability of the project, please indicate the values of the investments and in the years in which</a:t>
          </a:r>
        </a:p>
        <a:p>
          <a:r>
            <a:rPr lang="en-US" sz="1100">
              <a:solidFill>
                <a:schemeClr val="dk1"/>
              </a:solidFill>
              <a:effectLst/>
              <a:latin typeface="+mn-lt"/>
              <a:ea typeface="+mn-ea"/>
              <a:cs typeface="+mn-cs"/>
            </a:rPr>
            <a:t>they are expected.</a:t>
          </a:r>
        </a:p>
        <a:p>
          <a:r>
            <a:rPr lang="en-US" sz="1100">
              <a:solidFill>
                <a:schemeClr val="dk1"/>
              </a:solidFill>
              <a:effectLst/>
              <a:latin typeface="+mn-lt"/>
              <a:ea typeface="+mn-ea"/>
              <a:cs typeface="+mn-cs"/>
            </a:rPr>
            <a:t>• Add your explanations of these future investments in the notes section provided below</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637B0-58AC-4CFC-B006-E7B519629071}">
  <dimension ref="A1:U46"/>
  <sheetViews>
    <sheetView topLeftCell="A12" workbookViewId="0">
      <selection activeCell="B18" sqref="B18"/>
    </sheetView>
  </sheetViews>
  <sheetFormatPr defaultRowHeight="15.5" x14ac:dyDescent="0.35"/>
  <cols>
    <col min="1" max="1" width="14.08203125" customWidth="1"/>
    <col min="2" max="2" width="11.08203125" customWidth="1"/>
    <col min="3" max="3" width="10.58203125" bestFit="1" customWidth="1"/>
    <col min="4" max="4" width="14.58203125" customWidth="1"/>
    <col min="5" max="5" width="13.25" customWidth="1"/>
    <col min="6" max="6" width="11" bestFit="1" customWidth="1"/>
    <col min="7" max="7" width="15" customWidth="1"/>
    <col min="8" max="8" width="10.58203125"/>
  </cols>
  <sheetData>
    <row r="1" spans="1:21" ht="180" customHeight="1" x14ac:dyDescent="0.35">
      <c r="A1" s="336"/>
      <c r="B1" s="2"/>
      <c r="C1" s="2"/>
      <c r="D1" s="2"/>
      <c r="E1" s="2"/>
      <c r="F1" s="2"/>
      <c r="G1" s="2"/>
      <c r="H1" s="2"/>
      <c r="I1" s="2"/>
      <c r="J1" s="2"/>
      <c r="K1" s="2"/>
      <c r="L1" s="2"/>
      <c r="M1" s="2"/>
      <c r="N1" s="2"/>
      <c r="O1" s="2"/>
      <c r="P1" s="2"/>
      <c r="Q1" s="2"/>
      <c r="R1" s="2"/>
      <c r="S1" s="2"/>
      <c r="T1" s="2"/>
      <c r="U1" s="2"/>
    </row>
    <row r="2" spans="1:21" ht="18.5" x14ac:dyDescent="0.45">
      <c r="A2" s="1"/>
      <c r="B2" s="2"/>
      <c r="C2" s="2"/>
      <c r="D2" s="2"/>
      <c r="E2" s="2"/>
      <c r="F2" s="2"/>
      <c r="G2" s="2"/>
      <c r="H2" s="2"/>
      <c r="I2" s="2"/>
      <c r="J2" s="2"/>
      <c r="K2" s="2"/>
      <c r="L2" s="2"/>
      <c r="M2" s="2"/>
      <c r="N2" s="2"/>
      <c r="O2" s="2"/>
      <c r="P2" s="2"/>
      <c r="Q2" s="2"/>
      <c r="R2" s="2"/>
      <c r="S2" s="2"/>
      <c r="T2" s="2"/>
      <c r="U2" s="2"/>
    </row>
    <row r="3" spans="1:21" ht="18.5" x14ac:dyDescent="0.45">
      <c r="A3" s="479"/>
      <c r="B3" s="43"/>
      <c r="C3" s="43"/>
      <c r="D3" s="43"/>
      <c r="E3" s="2"/>
      <c r="F3" s="2"/>
      <c r="G3" s="2"/>
      <c r="H3" s="2"/>
      <c r="I3" s="2"/>
      <c r="J3" s="2"/>
      <c r="K3" s="2"/>
      <c r="L3" s="2"/>
      <c r="M3" s="2"/>
      <c r="N3" s="2"/>
      <c r="O3" s="2"/>
      <c r="P3" s="2"/>
      <c r="Q3" s="2"/>
      <c r="R3" s="2"/>
      <c r="S3" s="2"/>
      <c r="T3" s="2"/>
      <c r="U3" s="2"/>
    </row>
    <row r="4" spans="1:21" ht="18.5" x14ac:dyDescent="0.45">
      <c r="A4" s="270"/>
      <c r="B4" s="270"/>
      <c r="C4" s="43"/>
      <c r="D4" s="43"/>
      <c r="E4" s="2"/>
      <c r="F4" s="270"/>
      <c r="G4" s="2"/>
      <c r="H4" s="2"/>
      <c r="I4" s="2"/>
      <c r="J4" s="2"/>
      <c r="K4" s="2"/>
      <c r="L4" s="2"/>
      <c r="M4" s="2"/>
      <c r="N4" s="2"/>
      <c r="O4" s="2"/>
      <c r="P4" s="2"/>
      <c r="Q4" s="2"/>
      <c r="R4" s="2"/>
      <c r="S4" s="2"/>
      <c r="T4" s="2"/>
      <c r="U4" s="2"/>
    </row>
    <row r="5" spans="1:21" ht="18.5" x14ac:dyDescent="0.45">
      <c r="A5" s="270"/>
      <c r="B5" s="270"/>
      <c r="C5" s="43"/>
      <c r="D5" s="43"/>
      <c r="E5" s="2"/>
      <c r="F5" s="2"/>
      <c r="G5" s="2"/>
      <c r="H5" s="2"/>
      <c r="I5" s="2"/>
      <c r="J5" s="2"/>
      <c r="K5" s="2"/>
      <c r="L5" s="2"/>
      <c r="M5" s="2"/>
      <c r="N5" s="2"/>
      <c r="O5" s="2"/>
      <c r="P5" s="2"/>
      <c r="Q5" s="2"/>
      <c r="R5" s="2"/>
      <c r="S5" s="2"/>
      <c r="T5" s="2"/>
      <c r="U5" s="2"/>
    </row>
    <row r="6" spans="1:21" ht="18.5" x14ac:dyDescent="0.45">
      <c r="A6" s="270"/>
      <c r="B6" s="270"/>
      <c r="C6" s="43"/>
      <c r="D6" s="43"/>
      <c r="E6" s="2"/>
      <c r="F6" s="2"/>
      <c r="G6" s="2"/>
      <c r="H6" s="2"/>
      <c r="I6" s="2"/>
      <c r="J6" s="2"/>
      <c r="K6" s="2"/>
      <c r="L6" s="2"/>
      <c r="M6" s="2"/>
      <c r="N6" s="2"/>
      <c r="O6" s="2"/>
      <c r="P6" s="2"/>
      <c r="Q6" s="2"/>
      <c r="R6" s="2"/>
      <c r="S6" s="2"/>
      <c r="T6" s="2"/>
      <c r="U6" s="2"/>
    </row>
    <row r="7" spans="1:21" ht="18.5" x14ac:dyDescent="0.45">
      <c r="A7" s="480"/>
      <c r="B7" s="270"/>
      <c r="C7" s="43"/>
      <c r="D7" s="43"/>
      <c r="E7" s="2"/>
      <c r="F7" s="2"/>
      <c r="G7" s="2"/>
      <c r="H7" s="2"/>
      <c r="I7" s="2"/>
      <c r="J7" s="2"/>
      <c r="K7" s="2"/>
      <c r="L7" s="2"/>
      <c r="M7" s="2"/>
      <c r="N7" s="2"/>
      <c r="O7" s="2"/>
      <c r="P7" s="2"/>
      <c r="Q7" s="2"/>
      <c r="R7" s="2"/>
      <c r="S7" s="2"/>
      <c r="T7" s="2"/>
      <c r="U7" s="2"/>
    </row>
    <row r="8" spans="1:21" ht="18.5" x14ac:dyDescent="0.45">
      <c r="A8" s="480"/>
      <c r="B8" s="270"/>
      <c r="C8" s="43"/>
      <c r="D8" s="43"/>
      <c r="E8" s="2"/>
      <c r="F8" s="2"/>
      <c r="G8" s="2"/>
      <c r="H8" s="2"/>
      <c r="I8" s="2"/>
      <c r="J8" s="2"/>
      <c r="K8" s="2"/>
      <c r="L8" s="2"/>
      <c r="M8" s="2"/>
      <c r="N8" s="2"/>
      <c r="O8" s="2"/>
      <c r="P8" s="2"/>
      <c r="Q8" s="2"/>
      <c r="R8" s="2"/>
      <c r="S8" s="2"/>
      <c r="T8" s="2"/>
      <c r="U8" s="2"/>
    </row>
    <row r="9" spans="1:21" ht="18.5" x14ac:dyDescent="0.45">
      <c r="A9" s="481"/>
      <c r="B9" s="31"/>
      <c r="C9" s="482"/>
      <c r="D9" s="482"/>
      <c r="E9" s="483"/>
      <c r="F9" s="38"/>
      <c r="G9" s="2"/>
      <c r="H9" s="2"/>
      <c r="I9" s="2"/>
      <c r="J9" s="2"/>
      <c r="K9" s="2"/>
      <c r="L9" s="2"/>
      <c r="M9" s="2"/>
      <c r="N9" s="2"/>
      <c r="O9" s="2"/>
      <c r="P9" s="2"/>
      <c r="Q9" s="2"/>
      <c r="R9" s="2"/>
      <c r="S9" s="2"/>
      <c r="T9" s="2"/>
      <c r="U9" s="2"/>
    </row>
    <row r="10" spans="1:21" x14ac:dyDescent="0.35">
      <c r="A10" s="480"/>
      <c r="B10" s="270"/>
      <c r="C10" s="2"/>
      <c r="D10" s="2"/>
      <c r="E10" s="2"/>
      <c r="F10" s="2"/>
      <c r="G10" s="2"/>
      <c r="H10" s="2"/>
      <c r="I10" s="2"/>
      <c r="J10" s="2"/>
      <c r="K10" s="2"/>
      <c r="L10" s="2"/>
      <c r="M10" s="2"/>
      <c r="N10" s="2"/>
      <c r="O10" s="2"/>
      <c r="P10" s="2"/>
      <c r="Q10" s="2"/>
      <c r="R10" s="2"/>
      <c r="S10" s="2"/>
      <c r="T10" s="2"/>
      <c r="U10" s="2"/>
    </row>
    <row r="11" spans="1:21" x14ac:dyDescent="0.35">
      <c r="A11" s="270"/>
      <c r="B11" s="270"/>
      <c r="C11" s="2"/>
      <c r="D11" s="2"/>
      <c r="E11" s="2"/>
      <c r="F11" s="2"/>
      <c r="G11" s="2"/>
      <c r="H11" s="2"/>
      <c r="I11" s="2"/>
      <c r="J11" s="2"/>
      <c r="K11" s="2"/>
      <c r="L11" s="2"/>
      <c r="M11" s="2"/>
      <c r="N11" s="2"/>
      <c r="O11" s="2"/>
      <c r="P11" s="2"/>
      <c r="Q11" s="2"/>
      <c r="R11" s="2"/>
      <c r="S11" s="2"/>
      <c r="T11" s="2"/>
      <c r="U11" s="2"/>
    </row>
    <row r="12" spans="1:21" x14ac:dyDescent="0.35">
      <c r="A12" s="2"/>
      <c r="B12" s="270"/>
      <c r="C12" s="2"/>
      <c r="D12" s="2"/>
      <c r="E12" s="2"/>
      <c r="F12" s="2"/>
      <c r="G12" s="2"/>
      <c r="H12" s="2"/>
      <c r="I12" s="2"/>
      <c r="J12" s="2"/>
      <c r="K12" s="2"/>
      <c r="L12" s="2"/>
      <c r="M12" s="2"/>
      <c r="N12" s="2"/>
      <c r="O12" s="2"/>
      <c r="P12" s="2"/>
      <c r="Q12" s="2"/>
      <c r="R12" s="2"/>
      <c r="S12" s="2"/>
      <c r="T12" s="2"/>
      <c r="U12" s="2"/>
    </row>
    <row r="13" spans="1:21" ht="18.5" x14ac:dyDescent="0.45">
      <c r="A13" s="42" t="s">
        <v>0</v>
      </c>
      <c r="B13" s="43"/>
      <c r="C13" s="43"/>
      <c r="D13" s="43"/>
      <c r="E13" s="2"/>
      <c r="F13" s="2"/>
      <c r="G13" s="2"/>
      <c r="H13" s="2"/>
      <c r="I13" s="2"/>
      <c r="J13" s="2"/>
      <c r="K13" s="2"/>
      <c r="L13" s="2"/>
      <c r="M13" s="2"/>
      <c r="N13" s="2"/>
      <c r="O13" s="2"/>
      <c r="P13" s="2"/>
      <c r="Q13" s="2"/>
      <c r="R13" s="2"/>
      <c r="S13" s="2"/>
      <c r="T13" s="2"/>
      <c r="U13" s="2"/>
    </row>
    <row r="14" spans="1:21" x14ac:dyDescent="0.35">
      <c r="A14" s="127" t="s">
        <v>1</v>
      </c>
      <c r="B14" s="85"/>
      <c r="C14" s="39"/>
      <c r="D14" s="38"/>
      <c r="E14" s="31"/>
      <c r="F14" s="40"/>
      <c r="G14" s="41"/>
      <c r="H14" s="41"/>
      <c r="I14" s="2"/>
      <c r="J14" s="2"/>
      <c r="K14" s="2"/>
      <c r="L14" s="2"/>
      <c r="M14" s="2"/>
      <c r="N14" s="2"/>
      <c r="O14" s="2"/>
      <c r="P14" s="2"/>
      <c r="Q14" s="2"/>
      <c r="R14" s="2"/>
      <c r="S14" s="2"/>
      <c r="T14" s="2"/>
      <c r="U14" s="2"/>
    </row>
    <row r="15" spans="1:21" x14ac:dyDescent="0.35">
      <c r="A15" s="127" t="s">
        <v>2</v>
      </c>
      <c r="B15" s="486"/>
      <c r="C15" s="39"/>
      <c r="D15" s="38"/>
      <c r="E15" s="31"/>
      <c r="F15" s="40"/>
      <c r="G15" s="41"/>
      <c r="H15" s="41"/>
      <c r="I15" s="2"/>
      <c r="J15" s="2"/>
      <c r="K15" s="2"/>
      <c r="L15" s="2"/>
      <c r="M15" s="2"/>
      <c r="N15" s="2"/>
      <c r="O15" s="2"/>
      <c r="P15" s="2"/>
      <c r="Q15" s="2"/>
      <c r="R15" s="2"/>
      <c r="S15" s="2"/>
      <c r="T15" s="2"/>
      <c r="U15" s="2"/>
    </row>
    <row r="16" spans="1:21" ht="31" x14ac:dyDescent="0.35">
      <c r="A16" s="356" t="s">
        <v>3</v>
      </c>
      <c r="B16" s="357" t="s">
        <v>4</v>
      </c>
      <c r="C16" s="358" t="s">
        <v>5</v>
      </c>
      <c r="D16" s="359" t="s">
        <v>6</v>
      </c>
      <c r="E16" s="355" t="s">
        <v>7</v>
      </c>
      <c r="F16" s="360" t="s">
        <v>8</v>
      </c>
      <c r="G16" s="358" t="s">
        <v>9</v>
      </c>
      <c r="H16" s="332"/>
      <c r="I16" s="2"/>
      <c r="J16" s="2"/>
      <c r="K16" s="2"/>
      <c r="L16" s="2"/>
      <c r="M16" s="2"/>
      <c r="N16" s="2"/>
      <c r="O16" s="2"/>
      <c r="P16" s="2"/>
      <c r="Q16" s="2"/>
      <c r="R16" s="2"/>
      <c r="S16" s="2"/>
      <c r="T16" s="2"/>
      <c r="U16" s="2"/>
    </row>
    <row r="17" spans="1:21" x14ac:dyDescent="0.35">
      <c r="A17" s="371" t="s">
        <v>10</v>
      </c>
      <c r="B17" s="495">
        <v>15000</v>
      </c>
      <c r="C17" s="496">
        <v>0.1</v>
      </c>
      <c r="D17" s="497">
        <f>SUM(B17-(C17*B17))</f>
        <v>13500</v>
      </c>
      <c r="E17" s="347">
        <v>12</v>
      </c>
      <c r="F17" s="498">
        <v>7</v>
      </c>
      <c r="G17" s="499">
        <f>SUM(D17/E17)*F17</f>
        <v>7875</v>
      </c>
      <c r="H17" s="484"/>
      <c r="I17" s="2"/>
      <c r="J17" s="2"/>
      <c r="K17" s="2"/>
      <c r="L17" s="2"/>
      <c r="M17" s="2"/>
      <c r="N17" s="2"/>
      <c r="O17" s="2"/>
      <c r="P17" s="2"/>
      <c r="Q17" s="2"/>
      <c r="R17" s="2"/>
      <c r="S17" s="2"/>
      <c r="T17" s="2"/>
      <c r="U17" s="2"/>
    </row>
    <row r="18" spans="1:21" x14ac:dyDescent="0.35">
      <c r="A18" s="372" t="s">
        <v>11</v>
      </c>
      <c r="B18" s="366">
        <v>15000</v>
      </c>
      <c r="C18" s="367">
        <v>0.1</v>
      </c>
      <c r="D18" s="368">
        <f t="shared" ref="D18:D20" si="0">SUM(B18-(C18*B18))</f>
        <v>13500</v>
      </c>
      <c r="E18" s="347">
        <v>12</v>
      </c>
      <c r="F18" s="369">
        <v>7</v>
      </c>
      <c r="G18" s="370">
        <f>SUM(D18/E18)*F18</f>
        <v>7875</v>
      </c>
      <c r="H18" s="485"/>
      <c r="I18" s="2"/>
      <c r="J18" s="2"/>
      <c r="K18" s="2"/>
      <c r="L18" s="2"/>
      <c r="M18" s="2"/>
      <c r="N18" s="2"/>
      <c r="O18" s="2"/>
      <c r="P18" s="2"/>
      <c r="Q18" s="2"/>
      <c r="R18" s="2"/>
      <c r="S18" s="2"/>
      <c r="T18" s="2"/>
      <c r="U18" s="2"/>
    </row>
    <row r="19" spans="1:21" x14ac:dyDescent="0.35">
      <c r="A19" s="373" t="s">
        <v>12</v>
      </c>
      <c r="B19" s="361">
        <v>15000</v>
      </c>
      <c r="C19" s="362">
        <v>0.1</v>
      </c>
      <c r="D19" s="363">
        <f t="shared" si="0"/>
        <v>13500</v>
      </c>
      <c r="E19" s="346">
        <v>12</v>
      </c>
      <c r="F19" s="364">
        <v>7</v>
      </c>
      <c r="G19" s="365">
        <f>SUM(D19/E19)*F19</f>
        <v>7875</v>
      </c>
      <c r="H19" s="90"/>
      <c r="I19" s="2"/>
      <c r="J19" s="2"/>
      <c r="K19" s="2"/>
      <c r="L19" s="2"/>
      <c r="M19" s="2"/>
      <c r="N19" s="2"/>
      <c r="O19" s="2"/>
      <c r="P19" s="2"/>
      <c r="Q19" s="2"/>
      <c r="R19" s="2"/>
      <c r="S19" s="2"/>
      <c r="T19" s="2"/>
      <c r="U19" s="2"/>
    </row>
    <row r="20" spans="1:21" x14ac:dyDescent="0.35">
      <c r="A20" s="373" t="s">
        <v>13</v>
      </c>
      <c r="B20" s="90">
        <v>15000</v>
      </c>
      <c r="C20" s="334">
        <v>0.1</v>
      </c>
      <c r="D20" s="350">
        <f t="shared" si="0"/>
        <v>13500</v>
      </c>
      <c r="E20" s="349">
        <v>12</v>
      </c>
      <c r="F20" s="352">
        <v>7</v>
      </c>
      <c r="G20" s="340">
        <f>SUM(D20/E20)*F20</f>
        <v>7875</v>
      </c>
      <c r="H20" s="90"/>
      <c r="I20" s="2"/>
      <c r="J20" s="2"/>
      <c r="K20" s="2"/>
      <c r="L20" s="2"/>
      <c r="M20" s="2"/>
      <c r="N20" s="2"/>
      <c r="O20" s="2"/>
      <c r="P20" s="2"/>
      <c r="Q20" s="2"/>
      <c r="R20" s="2"/>
      <c r="S20" s="2"/>
      <c r="T20" s="2"/>
      <c r="U20" s="2"/>
    </row>
    <row r="21" spans="1:21" x14ac:dyDescent="0.35">
      <c r="A21" s="84" t="s">
        <v>14</v>
      </c>
      <c r="B21" s="91">
        <f>SUM(B17:B20)</f>
        <v>60000</v>
      </c>
      <c r="C21" s="335">
        <f>SUM(C17:C20)/4</f>
        <v>0.1</v>
      </c>
      <c r="D21" s="351">
        <f>SUM(D17:D20)</f>
        <v>54000</v>
      </c>
      <c r="E21" s="349"/>
      <c r="F21" s="353">
        <f>SUM(F17:F20)/4</f>
        <v>7</v>
      </c>
      <c r="G21" s="92">
        <f>SUM(G17:G20)</f>
        <v>31500</v>
      </c>
      <c r="H21" s="333"/>
      <c r="I21" s="2"/>
      <c r="J21" s="2"/>
      <c r="K21" s="2"/>
      <c r="L21" s="2"/>
      <c r="M21" s="2"/>
      <c r="N21" s="2"/>
      <c r="O21" s="2"/>
      <c r="P21" s="2"/>
      <c r="Q21" s="2"/>
      <c r="R21" s="2"/>
      <c r="S21" s="2"/>
      <c r="T21" s="2"/>
      <c r="U21" s="2"/>
    </row>
    <row r="22" spans="1:21" x14ac:dyDescent="0.35">
      <c r="A22" s="31"/>
      <c r="B22" s="31"/>
      <c r="C22" s="31"/>
      <c r="D22" s="31"/>
      <c r="E22" s="31"/>
      <c r="F22" s="31"/>
      <c r="G22" s="31"/>
      <c r="H22" s="31"/>
      <c r="I22" s="2"/>
      <c r="J22" s="2"/>
      <c r="K22" s="2"/>
      <c r="L22" s="2"/>
      <c r="M22" s="2"/>
      <c r="N22" s="2"/>
      <c r="O22" s="2"/>
      <c r="P22" s="2"/>
      <c r="Q22" s="2"/>
      <c r="R22" s="2"/>
      <c r="S22" s="2"/>
      <c r="T22" s="2"/>
      <c r="U22" s="2"/>
    </row>
    <row r="23" spans="1:21" x14ac:dyDescent="0.35">
      <c r="A23" s="31"/>
      <c r="B23" s="31"/>
      <c r="C23" s="31"/>
      <c r="D23" s="31"/>
      <c r="E23" s="31"/>
      <c r="F23" s="31"/>
      <c r="G23" s="31"/>
      <c r="H23" s="31"/>
      <c r="I23" s="2"/>
      <c r="J23" s="2"/>
      <c r="K23" s="2"/>
      <c r="L23" s="2"/>
      <c r="M23" s="2"/>
      <c r="N23" s="2"/>
      <c r="O23" s="2"/>
      <c r="P23" s="2"/>
      <c r="Q23" s="2"/>
      <c r="R23" s="2"/>
      <c r="S23" s="2"/>
      <c r="T23" s="2"/>
      <c r="U23" s="2"/>
    </row>
    <row r="24" spans="1:21" x14ac:dyDescent="0.35">
      <c r="A24" s="127" t="s">
        <v>15</v>
      </c>
      <c r="B24" s="85"/>
      <c r="C24" s="39"/>
      <c r="D24" s="38"/>
      <c r="E24" s="31"/>
      <c r="F24" s="40"/>
      <c r="G24" s="31"/>
      <c r="H24" s="31"/>
      <c r="I24" s="2"/>
      <c r="J24" s="2"/>
      <c r="K24" s="2"/>
      <c r="L24" s="2"/>
      <c r="M24" s="2"/>
      <c r="N24" s="2"/>
      <c r="O24" s="2"/>
      <c r="P24" s="2"/>
      <c r="Q24" s="2"/>
      <c r="R24" s="2"/>
      <c r="S24" s="2"/>
      <c r="T24" s="2"/>
      <c r="U24" s="2"/>
    </row>
    <row r="25" spans="1:21" ht="31" x14ac:dyDescent="0.35">
      <c r="A25" s="356" t="s">
        <v>16</v>
      </c>
      <c r="B25" s="357" t="s">
        <v>17</v>
      </c>
      <c r="C25" s="358" t="s">
        <v>5</v>
      </c>
      <c r="D25" s="359" t="s">
        <v>6</v>
      </c>
      <c r="E25" s="355" t="s">
        <v>7</v>
      </c>
      <c r="F25" s="360" t="s">
        <v>8</v>
      </c>
      <c r="G25" s="358" t="s">
        <v>9</v>
      </c>
      <c r="H25" s="332"/>
      <c r="I25" s="2"/>
      <c r="J25" s="2"/>
      <c r="K25" s="2"/>
      <c r="L25" s="2"/>
      <c r="M25" s="2"/>
      <c r="N25" s="2"/>
      <c r="O25" s="2"/>
      <c r="P25" s="2"/>
      <c r="Q25" s="2"/>
      <c r="R25" s="2"/>
      <c r="S25" s="2"/>
      <c r="T25" s="2"/>
      <c r="U25" s="2"/>
    </row>
    <row r="26" spans="1:21" x14ac:dyDescent="0.35">
      <c r="A26" s="395" t="s">
        <v>18</v>
      </c>
      <c r="B26" s="391">
        <v>15000</v>
      </c>
      <c r="C26" s="367">
        <v>0.1</v>
      </c>
      <c r="D26" s="368">
        <f t="shared" ref="D26:D34" si="1">SUM(B26-(C26*B26))</f>
        <v>13500</v>
      </c>
      <c r="E26" s="347">
        <v>12</v>
      </c>
      <c r="F26" s="375">
        <v>6.5</v>
      </c>
      <c r="G26" s="376">
        <f>SUM(D26/E26)*F26</f>
        <v>7312.5</v>
      </c>
      <c r="H26" s="90"/>
      <c r="I26" s="2"/>
      <c r="J26" s="2"/>
      <c r="K26" s="2"/>
      <c r="L26" s="2"/>
      <c r="M26" s="2"/>
      <c r="N26" s="2"/>
      <c r="O26" s="2"/>
      <c r="P26" s="2"/>
      <c r="Q26" s="2"/>
      <c r="R26" s="2"/>
      <c r="S26" s="2"/>
      <c r="T26" s="2"/>
      <c r="U26" s="2"/>
    </row>
    <row r="27" spans="1:21" x14ac:dyDescent="0.35">
      <c r="A27" s="396" t="s">
        <v>19</v>
      </c>
      <c r="B27" s="392">
        <v>15000</v>
      </c>
      <c r="C27" s="362">
        <v>0.1</v>
      </c>
      <c r="D27" s="363">
        <f t="shared" si="1"/>
        <v>13500</v>
      </c>
      <c r="E27" s="346">
        <v>12</v>
      </c>
      <c r="F27" s="388">
        <v>6.5</v>
      </c>
      <c r="G27" s="389">
        <f t="shared" ref="G27:G34" si="2">SUM(D27/E27)*F27</f>
        <v>7312.5</v>
      </c>
      <c r="H27" s="90"/>
      <c r="I27" s="2"/>
      <c r="J27" s="2"/>
      <c r="K27" s="2"/>
      <c r="L27" s="2"/>
      <c r="M27" s="2"/>
      <c r="N27" s="2"/>
      <c r="O27" s="2"/>
      <c r="P27" s="2"/>
      <c r="Q27" s="2"/>
      <c r="R27" s="2"/>
      <c r="S27" s="2"/>
      <c r="T27" s="2"/>
      <c r="U27" s="2"/>
    </row>
    <row r="28" spans="1:21" x14ac:dyDescent="0.35">
      <c r="A28" s="128" t="s">
        <v>20</v>
      </c>
      <c r="B28" s="393">
        <v>15000</v>
      </c>
      <c r="C28" s="334">
        <v>0.1</v>
      </c>
      <c r="D28" s="350">
        <f t="shared" si="1"/>
        <v>13500</v>
      </c>
      <c r="E28" s="348">
        <v>12</v>
      </c>
      <c r="F28" s="354">
        <v>6.5</v>
      </c>
      <c r="G28" s="374">
        <f t="shared" si="2"/>
        <v>7312.5</v>
      </c>
      <c r="H28" s="90"/>
      <c r="I28" s="2"/>
      <c r="J28" s="2"/>
      <c r="K28" s="2"/>
      <c r="L28" s="2"/>
      <c r="M28" s="2"/>
      <c r="N28" s="2"/>
      <c r="O28" s="2"/>
      <c r="P28" s="2"/>
      <c r="Q28" s="2"/>
      <c r="R28" s="2"/>
      <c r="S28" s="2"/>
      <c r="T28" s="2"/>
      <c r="U28" s="2"/>
    </row>
    <row r="29" spans="1:21" x14ac:dyDescent="0.35">
      <c r="A29" s="390" t="s">
        <v>21</v>
      </c>
      <c r="B29" s="392">
        <v>15000</v>
      </c>
      <c r="C29" s="362">
        <v>0.1</v>
      </c>
      <c r="D29" s="363">
        <f t="shared" si="1"/>
        <v>13500</v>
      </c>
      <c r="E29" s="346">
        <v>12</v>
      </c>
      <c r="F29" s="388">
        <v>6.5</v>
      </c>
      <c r="G29" s="389">
        <f t="shared" si="2"/>
        <v>7312.5</v>
      </c>
      <c r="H29" s="90"/>
      <c r="I29" s="2"/>
      <c r="J29" s="2"/>
      <c r="K29" s="2"/>
      <c r="L29" s="2"/>
      <c r="M29" s="2"/>
      <c r="N29" s="2"/>
      <c r="O29" s="2"/>
      <c r="P29" s="2"/>
      <c r="Q29" s="2"/>
      <c r="R29" s="2"/>
      <c r="S29" s="2"/>
      <c r="T29" s="2"/>
      <c r="U29" s="2"/>
    </row>
    <row r="30" spans="1:21" x14ac:dyDescent="0.35">
      <c r="A30" s="377" t="s">
        <v>22</v>
      </c>
      <c r="B30" s="394">
        <v>85000</v>
      </c>
      <c r="C30" s="378">
        <v>0.1</v>
      </c>
      <c r="D30" s="379">
        <f t="shared" ref="D30:D33" si="3">SUM(B30-(C30*B30))</f>
        <v>76500</v>
      </c>
      <c r="E30" s="349">
        <v>12</v>
      </c>
      <c r="F30" s="380">
        <v>6.5</v>
      </c>
      <c r="G30" s="381">
        <f t="shared" ref="G30:G33" si="4">SUM(D30/E30)*F30</f>
        <v>41437.5</v>
      </c>
      <c r="H30" s="90"/>
      <c r="I30" s="2"/>
      <c r="J30" s="2"/>
      <c r="K30" s="2"/>
      <c r="L30" s="2"/>
      <c r="M30" s="2"/>
      <c r="N30" s="2"/>
      <c r="O30" s="2"/>
      <c r="P30" s="2"/>
      <c r="Q30" s="2"/>
      <c r="R30" s="2"/>
      <c r="S30" s="2"/>
      <c r="T30" s="2"/>
      <c r="U30" s="2"/>
    </row>
    <row r="31" spans="1:21" x14ac:dyDescent="0.35">
      <c r="A31" s="377" t="s">
        <v>23</v>
      </c>
      <c r="B31" s="394">
        <v>15000</v>
      </c>
      <c r="C31" s="378">
        <v>0.1</v>
      </c>
      <c r="D31" s="379">
        <f t="shared" si="3"/>
        <v>13500</v>
      </c>
      <c r="E31" s="349">
        <v>12</v>
      </c>
      <c r="F31" s="380">
        <v>6.5</v>
      </c>
      <c r="G31" s="381">
        <f t="shared" si="4"/>
        <v>7312.5</v>
      </c>
      <c r="H31" s="90"/>
      <c r="I31" s="2"/>
      <c r="J31" s="2"/>
      <c r="K31" s="2"/>
      <c r="L31" s="2"/>
      <c r="M31" s="2"/>
      <c r="N31" s="2"/>
      <c r="O31" s="2"/>
      <c r="P31" s="2"/>
      <c r="Q31" s="2"/>
      <c r="R31" s="2"/>
      <c r="S31" s="2"/>
      <c r="T31" s="2"/>
      <c r="U31" s="2"/>
    </row>
    <row r="32" spans="1:21" x14ac:dyDescent="0.35">
      <c r="A32" s="377" t="s">
        <v>24</v>
      </c>
      <c r="B32" s="394">
        <v>15000</v>
      </c>
      <c r="C32" s="378">
        <v>0.1</v>
      </c>
      <c r="D32" s="379">
        <f t="shared" si="3"/>
        <v>13500</v>
      </c>
      <c r="E32" s="349">
        <v>12</v>
      </c>
      <c r="F32" s="380">
        <v>6.5</v>
      </c>
      <c r="G32" s="381">
        <f t="shared" si="4"/>
        <v>7312.5</v>
      </c>
      <c r="H32" s="90"/>
      <c r="I32" s="2"/>
      <c r="J32" s="2"/>
      <c r="K32" s="2"/>
      <c r="L32" s="2"/>
      <c r="M32" s="2"/>
      <c r="N32" s="2"/>
      <c r="O32" s="2"/>
      <c r="P32" s="2"/>
      <c r="Q32" s="2"/>
      <c r="R32" s="2"/>
      <c r="S32" s="2"/>
      <c r="T32" s="2"/>
      <c r="U32" s="2"/>
    </row>
    <row r="33" spans="1:21" x14ac:dyDescent="0.35">
      <c r="A33" s="377" t="s">
        <v>25</v>
      </c>
      <c r="B33" s="394">
        <v>9999999</v>
      </c>
      <c r="C33" s="378">
        <v>0.1</v>
      </c>
      <c r="D33" s="379">
        <f t="shared" si="3"/>
        <v>8999999.0999999996</v>
      </c>
      <c r="E33" s="349">
        <v>12</v>
      </c>
      <c r="F33" s="380">
        <v>6.5</v>
      </c>
      <c r="G33" s="381">
        <f t="shared" si="4"/>
        <v>4874999.5124999993</v>
      </c>
      <c r="H33" s="90"/>
      <c r="I33" s="2"/>
      <c r="J33" s="2"/>
      <c r="K33" s="2"/>
      <c r="L33" s="2"/>
      <c r="M33" s="2"/>
      <c r="N33" s="2"/>
      <c r="O33" s="2"/>
      <c r="P33" s="2"/>
      <c r="Q33" s="2"/>
      <c r="R33" s="2"/>
      <c r="S33" s="2"/>
      <c r="T33" s="2"/>
      <c r="U33" s="2"/>
    </row>
    <row r="34" spans="1:21" x14ac:dyDescent="0.35">
      <c r="A34" s="377" t="s">
        <v>26</v>
      </c>
      <c r="B34" s="394">
        <v>15000</v>
      </c>
      <c r="C34" s="378">
        <v>0.1</v>
      </c>
      <c r="D34" s="379">
        <f t="shared" si="1"/>
        <v>13500</v>
      </c>
      <c r="E34" s="349">
        <v>12</v>
      </c>
      <c r="F34" s="380">
        <v>6.5</v>
      </c>
      <c r="G34" s="381">
        <f t="shared" si="2"/>
        <v>7312.5</v>
      </c>
      <c r="H34" s="90"/>
      <c r="I34" s="2"/>
      <c r="J34" s="2"/>
      <c r="K34" s="2"/>
      <c r="L34" s="2"/>
      <c r="M34" s="2"/>
      <c r="N34" s="2"/>
      <c r="O34" s="2"/>
      <c r="P34" s="2"/>
      <c r="Q34" s="2"/>
      <c r="R34" s="2"/>
      <c r="S34" s="2"/>
      <c r="T34" s="2"/>
      <c r="U34" s="2"/>
    </row>
    <row r="35" spans="1:21" x14ac:dyDescent="0.35">
      <c r="A35" s="382" t="s">
        <v>14</v>
      </c>
      <c r="B35" s="383">
        <f>SUM(B26:B34)</f>
        <v>10189999</v>
      </c>
      <c r="C35" s="384">
        <f>SUM(C26:C34)/4</f>
        <v>0.22499999999999998</v>
      </c>
      <c r="D35" s="385">
        <f>SUM(D26:D34)</f>
        <v>9170999.0999999996</v>
      </c>
      <c r="E35" s="349"/>
      <c r="F35" s="386">
        <f>SUM(F26:F34)/4</f>
        <v>14.625</v>
      </c>
      <c r="G35" s="387">
        <f>SUM(G26:G34)</f>
        <v>4967624.5124999993</v>
      </c>
      <c r="H35" s="333"/>
      <c r="I35" s="2"/>
      <c r="J35" s="2"/>
      <c r="K35" s="2"/>
      <c r="L35" s="2"/>
      <c r="M35" s="2"/>
      <c r="N35" s="2"/>
      <c r="O35" s="2"/>
      <c r="P35" s="2"/>
      <c r="Q35" s="2"/>
      <c r="R35" s="2"/>
      <c r="S35" s="2"/>
      <c r="T35" s="2"/>
      <c r="U35" s="2"/>
    </row>
    <row r="36" spans="1:21" x14ac:dyDescent="0.35">
      <c r="A36" s="31"/>
      <c r="B36" s="31"/>
      <c r="C36" s="31"/>
      <c r="D36" s="31"/>
      <c r="E36" s="31"/>
      <c r="F36" s="31"/>
      <c r="G36" s="31"/>
      <c r="H36" s="31"/>
      <c r="I36" s="2"/>
      <c r="J36" s="2"/>
      <c r="K36" s="2"/>
      <c r="L36" s="2"/>
      <c r="M36" s="2"/>
      <c r="N36" s="2"/>
      <c r="O36" s="2"/>
      <c r="P36" s="2"/>
      <c r="Q36" s="2"/>
      <c r="R36" s="2"/>
      <c r="S36" s="2"/>
      <c r="T36" s="2"/>
      <c r="U36" s="2"/>
    </row>
    <row r="37" spans="1:21" x14ac:dyDescent="0.35">
      <c r="A37" s="96"/>
      <c r="B37" s="96"/>
      <c r="C37" s="96"/>
      <c r="D37" s="96"/>
      <c r="E37" s="96"/>
      <c r="F37" s="96"/>
      <c r="G37" s="96"/>
      <c r="H37" s="96"/>
      <c r="I37" s="96"/>
      <c r="J37" s="96"/>
      <c r="K37" s="96"/>
      <c r="L37" s="96"/>
      <c r="M37" s="96"/>
      <c r="N37" s="96"/>
      <c r="O37" s="2"/>
      <c r="P37" s="2"/>
      <c r="Q37" s="2"/>
      <c r="R37" s="2"/>
      <c r="S37" s="2"/>
      <c r="T37" s="2"/>
      <c r="U37" s="2"/>
    </row>
    <row r="38" spans="1:21" x14ac:dyDescent="0.35">
      <c r="A38" s="96" t="s">
        <v>27</v>
      </c>
      <c r="B38" s="268"/>
      <c r="C38" s="268"/>
      <c r="D38" s="268"/>
      <c r="E38" s="268"/>
      <c r="F38" s="268"/>
      <c r="G38" s="268"/>
      <c r="H38" s="268"/>
      <c r="I38" s="268"/>
      <c r="J38" s="268"/>
      <c r="K38" s="268"/>
      <c r="L38" s="268"/>
      <c r="M38" s="268"/>
      <c r="N38" s="268"/>
      <c r="O38" s="2"/>
      <c r="P38" s="2"/>
      <c r="Q38" s="2"/>
      <c r="R38" s="2"/>
      <c r="S38" s="2"/>
      <c r="T38" s="2"/>
      <c r="U38" s="2"/>
    </row>
    <row r="39" spans="1:21" x14ac:dyDescent="0.35">
      <c r="A39" s="96"/>
      <c r="B39" s="269"/>
      <c r="C39" s="269"/>
      <c r="D39" s="269"/>
      <c r="E39" s="269"/>
      <c r="F39" s="269"/>
      <c r="G39" s="269"/>
      <c r="H39" s="269"/>
      <c r="I39" s="269"/>
      <c r="J39" s="269"/>
      <c r="K39" s="269"/>
      <c r="L39" s="269"/>
      <c r="M39" s="269"/>
      <c r="N39" s="269"/>
    </row>
    <row r="40" spans="1:21" x14ac:dyDescent="0.35">
      <c r="A40" s="96"/>
      <c r="B40" s="269"/>
      <c r="C40" s="269"/>
      <c r="D40" s="269"/>
      <c r="E40" s="269"/>
      <c r="F40" s="269"/>
      <c r="G40" s="269"/>
      <c r="H40" s="269"/>
      <c r="I40" s="269"/>
      <c r="J40" s="269"/>
      <c r="K40" s="269"/>
      <c r="L40" s="269"/>
      <c r="M40" s="269"/>
      <c r="N40" s="269"/>
    </row>
    <row r="41" spans="1:21" x14ac:dyDescent="0.35">
      <c r="A41" s="96"/>
      <c r="B41" s="268"/>
      <c r="C41" s="268"/>
      <c r="D41" s="268"/>
      <c r="E41" s="268"/>
      <c r="F41" s="268"/>
      <c r="G41" s="268"/>
      <c r="H41" s="268"/>
      <c r="I41" s="268"/>
      <c r="J41" s="268"/>
      <c r="K41" s="268"/>
      <c r="L41" s="268"/>
      <c r="M41" s="268"/>
      <c r="N41" s="268"/>
    </row>
    <row r="42" spans="1:21" x14ac:dyDescent="0.35">
      <c r="A42" s="96"/>
      <c r="B42" s="269"/>
      <c r="C42" s="269"/>
      <c r="D42" s="269"/>
      <c r="E42" s="269"/>
      <c r="F42" s="269"/>
      <c r="G42" s="269"/>
      <c r="H42" s="269"/>
      <c r="I42" s="269"/>
      <c r="J42" s="269"/>
      <c r="K42" s="269"/>
      <c r="L42" s="269"/>
      <c r="M42" s="269"/>
      <c r="N42" s="269"/>
    </row>
    <row r="43" spans="1:21" x14ac:dyDescent="0.35">
      <c r="A43" s="96"/>
      <c r="B43" s="269"/>
      <c r="C43" s="269"/>
      <c r="D43" s="269"/>
      <c r="E43" s="269"/>
      <c r="F43" s="269"/>
      <c r="G43" s="269"/>
      <c r="H43" s="269"/>
      <c r="I43" s="269"/>
      <c r="J43" s="269"/>
      <c r="K43" s="269"/>
      <c r="L43" s="269"/>
      <c r="M43" s="269"/>
      <c r="N43" s="269"/>
    </row>
    <row r="44" spans="1:21" x14ac:dyDescent="0.35">
      <c r="A44" s="96"/>
      <c r="B44" s="268"/>
      <c r="C44" s="268"/>
      <c r="D44" s="268"/>
      <c r="E44" s="268"/>
      <c r="F44" s="268"/>
      <c r="G44" s="268"/>
      <c r="H44" s="268"/>
      <c r="I44" s="268"/>
      <c r="J44" s="268"/>
      <c r="K44" s="268"/>
      <c r="L44" s="268"/>
      <c r="M44" s="268"/>
      <c r="N44" s="268"/>
    </row>
    <row r="45" spans="1:21" x14ac:dyDescent="0.35">
      <c r="A45" s="96"/>
      <c r="B45" s="269"/>
      <c r="C45" s="269"/>
      <c r="D45" s="269"/>
      <c r="E45" s="269"/>
      <c r="F45" s="269"/>
      <c r="G45" s="269"/>
      <c r="H45" s="269"/>
      <c r="I45" s="269"/>
      <c r="J45" s="269"/>
      <c r="K45" s="269"/>
      <c r="L45" s="269"/>
      <c r="M45" s="269"/>
      <c r="N45" s="269"/>
    </row>
    <row r="46" spans="1:21" x14ac:dyDescent="0.35">
      <c r="A46" s="96"/>
      <c r="B46" s="269"/>
      <c r="C46" s="269"/>
      <c r="D46" s="269"/>
      <c r="E46" s="269"/>
      <c r="F46" s="269"/>
      <c r="G46" s="269"/>
      <c r="H46" s="269"/>
      <c r="I46" s="269"/>
      <c r="J46" s="269"/>
      <c r="K46" s="269"/>
      <c r="L46" s="269"/>
      <c r="M46" s="269"/>
      <c r="N46" s="269"/>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32"/>
  <sheetViews>
    <sheetView workbookViewId="0">
      <selection activeCell="C12" sqref="C12"/>
    </sheetView>
  </sheetViews>
  <sheetFormatPr defaultColWidth="8.58203125" defaultRowHeight="12" x14ac:dyDescent="0.35"/>
  <cols>
    <col min="1" max="1" width="8.58203125" style="9"/>
    <col min="2" max="2" width="44.83203125" style="9" customWidth="1"/>
    <col min="3" max="12" width="10.58203125" style="11" customWidth="1"/>
    <col min="13" max="16384" width="8.58203125" style="9"/>
  </cols>
  <sheetData>
    <row r="2" spans="1:14" ht="18.5" x14ac:dyDescent="0.35">
      <c r="B2" s="10"/>
    </row>
    <row r="10" spans="1:14" ht="66.75" customHeight="1" x14ac:dyDescent="0.35"/>
    <row r="12" spans="1:14" ht="14.5" x14ac:dyDescent="0.35">
      <c r="A12" s="138"/>
      <c r="B12" s="12" t="s">
        <v>249</v>
      </c>
      <c r="C12" s="13">
        <f>'5. Depreciation of Assets'!C30</f>
        <v>3000000</v>
      </c>
      <c r="D12" s="283"/>
      <c r="E12" s="283"/>
      <c r="F12" s="283"/>
      <c r="G12" s="283"/>
      <c r="H12" s="283"/>
      <c r="I12" s="283"/>
      <c r="J12" s="283"/>
      <c r="K12" s="283"/>
      <c r="L12" s="283"/>
      <c r="M12" s="138"/>
      <c r="N12" s="138"/>
    </row>
    <row r="13" spans="1:14" ht="14.5" x14ac:dyDescent="0.35">
      <c r="A13" s="138"/>
      <c r="B13" s="12" t="s">
        <v>250</v>
      </c>
      <c r="C13" s="13">
        <f>'5. Depreciation of Assets'!$G$30</f>
        <v>165000</v>
      </c>
      <c r="D13" s="283"/>
      <c r="E13" s="283"/>
      <c r="F13" s="283"/>
      <c r="G13" s="283"/>
      <c r="H13" s="283"/>
      <c r="I13" s="283"/>
      <c r="J13" s="283"/>
      <c r="K13" s="283"/>
      <c r="L13" s="283"/>
      <c r="M13" s="138"/>
      <c r="N13" s="138"/>
    </row>
    <row r="14" spans="1:14" ht="14.5" x14ac:dyDescent="0.35">
      <c r="A14" s="138"/>
      <c r="B14" s="138"/>
      <c r="C14" s="283"/>
      <c r="D14" s="283"/>
      <c r="E14" s="283"/>
      <c r="F14" s="283"/>
      <c r="G14" s="283"/>
      <c r="H14" s="283"/>
      <c r="I14" s="283"/>
      <c r="J14" s="283"/>
      <c r="K14" s="283"/>
      <c r="L14" s="283"/>
      <c r="M14" s="138"/>
      <c r="N14" s="138"/>
    </row>
    <row r="15" spans="1:14" ht="14.5" x14ac:dyDescent="0.35">
      <c r="A15" s="138"/>
      <c r="B15" s="14"/>
      <c r="C15" s="129" t="s">
        <v>223</v>
      </c>
      <c r="D15" s="129" t="s">
        <v>224</v>
      </c>
      <c r="E15" s="129" t="s">
        <v>225</v>
      </c>
      <c r="F15" s="129" t="s">
        <v>226</v>
      </c>
      <c r="G15" s="129" t="s">
        <v>227</v>
      </c>
      <c r="H15" s="129" t="s">
        <v>228</v>
      </c>
      <c r="I15" s="129" t="s">
        <v>229</v>
      </c>
      <c r="J15" s="129" t="s">
        <v>230</v>
      </c>
      <c r="K15" s="129" t="s">
        <v>231</v>
      </c>
      <c r="L15" s="129" t="s">
        <v>232</v>
      </c>
      <c r="M15" s="138"/>
      <c r="N15" s="138"/>
    </row>
    <row r="16" spans="1:14" ht="14.5" x14ac:dyDescent="0.35">
      <c r="A16" s="138"/>
      <c r="B16" s="138" t="s">
        <v>251</v>
      </c>
      <c r="C16" s="280">
        <f>'6. Project Estimates'!B20</f>
        <v>4343887.3350000009</v>
      </c>
      <c r="D16" s="280">
        <f>'6. Project Estimates'!C20</f>
        <v>3257062.5</v>
      </c>
      <c r="E16" s="280">
        <f>'6. Project Estimates'!D20</f>
        <v>1863712.5000000002</v>
      </c>
      <c r="F16" s="280">
        <f>'6. Project Estimates'!E20</f>
        <v>4154812.5</v>
      </c>
      <c r="G16" s="280">
        <f>'6. Project Estimates'!F20</f>
        <v>3676642.5</v>
      </c>
      <c r="H16" s="280">
        <f>'6. Project Estimates'!G20</f>
        <v>5524537.5000000009</v>
      </c>
      <c r="I16" s="280">
        <f>'6. Project Estimates'!H20</f>
        <v>2003407.8600000008</v>
      </c>
      <c r="J16" s="280">
        <f>'6. Project Estimates'!I20</f>
        <v>4335412.5</v>
      </c>
      <c r="K16" s="280">
        <f>'6. Project Estimates'!J20</f>
        <v>9826799.5124999993</v>
      </c>
      <c r="L16" s="280">
        <f>'6. Project Estimates'!K20</f>
        <v>4335412.5</v>
      </c>
      <c r="M16" s="138"/>
      <c r="N16" s="138"/>
    </row>
    <row r="17" spans="1:14" ht="14.5" x14ac:dyDescent="0.35">
      <c r="A17" s="138"/>
      <c r="B17" s="138" t="s">
        <v>239</v>
      </c>
      <c r="C17" s="280">
        <f>'6. Project Estimates'!B24</f>
        <v>2126000</v>
      </c>
      <c r="D17" s="280">
        <f>'6. Project Estimates'!C24</f>
        <v>2168520</v>
      </c>
      <c r="E17" s="280">
        <f>'6. Project Estimates'!D24</f>
        <v>2211890.4</v>
      </c>
      <c r="F17" s="280">
        <f>'6. Project Estimates'!E24</f>
        <v>2256128.2080000001</v>
      </c>
      <c r="G17" s="280">
        <f>'6. Project Estimates'!F24</f>
        <v>2301250.7721600002</v>
      </c>
      <c r="H17" s="280">
        <f>'6. Project Estimates'!G24</f>
        <v>2347275.7876032004</v>
      </c>
      <c r="I17" s="280">
        <f>'6. Project Estimates'!H24</f>
        <v>2394221.3033552645</v>
      </c>
      <c r="J17" s="280">
        <f>'6. Project Estimates'!I24</f>
        <v>2442105.72942237</v>
      </c>
      <c r="K17" s="280">
        <f>'6. Project Estimates'!J24</f>
        <v>2490947.8440108174</v>
      </c>
      <c r="L17" s="280">
        <f>'6. Project Estimates'!K24</f>
        <v>2540766.8008910338</v>
      </c>
      <c r="M17" s="138"/>
      <c r="N17" s="138"/>
    </row>
    <row r="18" spans="1:14" ht="14.5" x14ac:dyDescent="0.35">
      <c r="A18" s="138"/>
      <c r="B18" s="14" t="s">
        <v>242</v>
      </c>
      <c r="C18" s="15">
        <f>'6. Project Estimates'!B25</f>
        <v>2217887.3350000009</v>
      </c>
      <c r="D18" s="15">
        <f>'6. Project Estimates'!C25</f>
        <v>1088542.5</v>
      </c>
      <c r="E18" s="15">
        <f>'6. Project Estimates'!D25</f>
        <v>-348177.89999999967</v>
      </c>
      <c r="F18" s="15">
        <f>'6. Project Estimates'!E25</f>
        <v>1898684.2919999999</v>
      </c>
      <c r="G18" s="15">
        <f>'6. Project Estimates'!F25</f>
        <v>1375391.7278399998</v>
      </c>
      <c r="H18" s="15">
        <f>'6. Project Estimates'!G25</f>
        <v>3177261.7123968005</v>
      </c>
      <c r="I18" s="15">
        <f>'6. Project Estimates'!H25</f>
        <v>-390813.44335526368</v>
      </c>
      <c r="J18" s="15">
        <f>'6. Project Estimates'!I25</f>
        <v>1893306.77057763</v>
      </c>
      <c r="K18" s="15">
        <f>'6. Project Estimates'!J25</f>
        <v>7335851.6684891824</v>
      </c>
      <c r="L18" s="15">
        <f>'6. Project Estimates'!K25</f>
        <v>1794645.6991089662</v>
      </c>
      <c r="M18" s="138"/>
      <c r="N18" s="138"/>
    </row>
    <row r="19" spans="1:14" ht="14.5" x14ac:dyDescent="0.35">
      <c r="A19" s="138"/>
      <c r="B19" s="138"/>
      <c r="C19" s="283"/>
      <c r="D19" s="283"/>
      <c r="E19" s="283"/>
      <c r="F19" s="283"/>
      <c r="G19" s="283"/>
      <c r="H19" s="283"/>
      <c r="I19" s="283"/>
      <c r="J19" s="283"/>
      <c r="K19" s="283"/>
      <c r="L19" s="283"/>
      <c r="M19" s="138"/>
      <c r="N19" s="138"/>
    </row>
    <row r="20" spans="1:14" ht="14.5" x14ac:dyDescent="0.35">
      <c r="A20" s="138"/>
      <c r="B20" s="138"/>
      <c r="C20" s="283"/>
      <c r="D20" s="283"/>
      <c r="E20" s="283"/>
      <c r="F20" s="283"/>
      <c r="G20" s="283"/>
      <c r="H20" s="283"/>
      <c r="I20" s="283"/>
      <c r="J20" s="283"/>
      <c r="K20" s="283"/>
      <c r="L20" s="283"/>
      <c r="M20" s="138"/>
      <c r="N20" s="138"/>
    </row>
    <row r="21" spans="1:14" ht="14.5" x14ac:dyDescent="0.35">
      <c r="A21" s="138"/>
      <c r="B21" s="14"/>
      <c r="C21" s="129" t="s">
        <v>223</v>
      </c>
      <c r="D21" s="129" t="s">
        <v>224</v>
      </c>
      <c r="E21" s="129" t="s">
        <v>225</v>
      </c>
      <c r="F21" s="129" t="s">
        <v>226</v>
      </c>
      <c r="G21" s="129" t="s">
        <v>227</v>
      </c>
      <c r="H21" s="129" t="s">
        <v>228</v>
      </c>
      <c r="I21" s="129" t="s">
        <v>229</v>
      </c>
      <c r="J21" s="129" t="s">
        <v>230</v>
      </c>
      <c r="K21" s="129" t="s">
        <v>231</v>
      </c>
      <c r="L21" s="129" t="s">
        <v>232</v>
      </c>
      <c r="M21" s="138"/>
      <c r="N21" s="138"/>
    </row>
    <row r="22" spans="1:14" ht="14.5" x14ac:dyDescent="0.35">
      <c r="A22" s="138"/>
      <c r="B22" s="517" t="s">
        <v>252</v>
      </c>
      <c r="C22" s="280">
        <f>-C12</f>
        <v>-3000000</v>
      </c>
      <c r="D22" s="283"/>
      <c r="E22" s="283"/>
      <c r="F22" s="283"/>
      <c r="G22" s="283"/>
      <c r="H22" s="283"/>
      <c r="I22" s="283"/>
      <c r="J22" s="283"/>
      <c r="K22" s="283"/>
      <c r="L22" s="280">
        <f>C13</f>
        <v>165000</v>
      </c>
      <c r="M22" s="138"/>
      <c r="N22" s="138"/>
    </row>
    <row r="23" spans="1:14" ht="14.5" x14ac:dyDescent="0.35">
      <c r="A23" s="138"/>
      <c r="B23" s="138" t="s">
        <v>242</v>
      </c>
      <c r="C23" s="280">
        <f>C18</f>
        <v>2217887.3350000009</v>
      </c>
      <c r="D23" s="280">
        <f>D18</f>
        <v>1088542.5</v>
      </c>
      <c r="E23" s="280">
        <f t="shared" ref="E23:L23" si="0">E18</f>
        <v>-348177.89999999967</v>
      </c>
      <c r="F23" s="280">
        <f t="shared" si="0"/>
        <v>1898684.2919999999</v>
      </c>
      <c r="G23" s="280">
        <f t="shared" si="0"/>
        <v>1375391.7278399998</v>
      </c>
      <c r="H23" s="280">
        <f t="shared" si="0"/>
        <v>3177261.7123968005</v>
      </c>
      <c r="I23" s="280">
        <f t="shared" si="0"/>
        <v>-390813.44335526368</v>
      </c>
      <c r="J23" s="280">
        <f t="shared" si="0"/>
        <v>1893306.77057763</v>
      </c>
      <c r="K23" s="280">
        <f t="shared" si="0"/>
        <v>7335851.6684891824</v>
      </c>
      <c r="L23" s="280">
        <f t="shared" si="0"/>
        <v>1794645.6991089662</v>
      </c>
      <c r="M23" s="138"/>
      <c r="N23" s="138"/>
    </row>
    <row r="24" spans="1:14" ht="14.5" x14ac:dyDescent="0.35">
      <c r="A24" s="138"/>
      <c r="B24" s="16" t="s">
        <v>253</v>
      </c>
      <c r="C24" s="17">
        <f t="shared" ref="C24:K24" si="1">SUM(C22:C23)</f>
        <v>-782112.66499999911</v>
      </c>
      <c r="D24" s="15">
        <f t="shared" si="1"/>
        <v>1088542.5</v>
      </c>
      <c r="E24" s="15">
        <f t="shared" si="1"/>
        <v>-348177.89999999967</v>
      </c>
      <c r="F24" s="15">
        <f t="shared" si="1"/>
        <v>1898684.2919999999</v>
      </c>
      <c r="G24" s="15">
        <f t="shared" si="1"/>
        <v>1375391.7278399998</v>
      </c>
      <c r="H24" s="15">
        <f t="shared" si="1"/>
        <v>3177261.7123968005</v>
      </c>
      <c r="I24" s="15">
        <f t="shared" si="1"/>
        <v>-390813.44335526368</v>
      </c>
      <c r="J24" s="15">
        <f t="shared" si="1"/>
        <v>1893306.77057763</v>
      </c>
      <c r="K24" s="15">
        <f t="shared" si="1"/>
        <v>7335851.6684891824</v>
      </c>
      <c r="L24" s="15">
        <f>SUM(L22:L23)</f>
        <v>1959645.6991089662</v>
      </c>
      <c r="M24" s="138"/>
      <c r="N24" s="138"/>
    </row>
    <row r="25" spans="1:14" ht="14.5" x14ac:dyDescent="0.35">
      <c r="A25" s="138"/>
      <c r="B25" s="14" t="s">
        <v>254</v>
      </c>
      <c r="C25" s="18">
        <f>IRR(C24:L24)</f>
        <v>1.1455903599303925</v>
      </c>
      <c r="D25" s="283"/>
      <c r="E25" s="283"/>
      <c r="F25" s="283"/>
      <c r="G25" s="283"/>
      <c r="H25" s="283"/>
      <c r="I25" s="283"/>
      <c r="J25" s="283"/>
      <c r="K25" s="283"/>
      <c r="L25" s="283"/>
      <c r="M25" s="138"/>
      <c r="N25" s="138"/>
    </row>
    <row r="26" spans="1:14" ht="14.5" x14ac:dyDescent="0.35">
      <c r="A26" s="138"/>
      <c r="B26" s="138"/>
      <c r="C26" s="283"/>
      <c r="D26" s="283"/>
      <c r="E26" s="283"/>
      <c r="F26" s="283"/>
      <c r="G26" s="283"/>
      <c r="H26" s="283"/>
      <c r="I26" s="283"/>
      <c r="J26" s="283"/>
      <c r="K26" s="283"/>
      <c r="L26" s="283"/>
      <c r="M26" s="138"/>
      <c r="N26" s="138"/>
    </row>
    <row r="27" spans="1:14" ht="23.5" x14ac:dyDescent="0.35">
      <c r="B27" s="131" t="s">
        <v>255</v>
      </c>
      <c r="C27" s="132"/>
      <c r="D27" s="133"/>
      <c r="E27" s="133"/>
      <c r="F27" s="133"/>
      <c r="G27" s="133"/>
      <c r="H27" s="134"/>
      <c r="I27" s="134"/>
      <c r="J27" s="20"/>
      <c r="K27" s="20"/>
      <c r="L27" s="20"/>
      <c r="M27" s="19"/>
      <c r="N27" s="19"/>
    </row>
    <row r="28" spans="1:14" ht="14.5" x14ac:dyDescent="0.35">
      <c r="B28" s="283">
        <v>1</v>
      </c>
      <c r="C28" s="135"/>
      <c r="D28" s="136"/>
      <c r="E28" s="136"/>
      <c r="F28" s="136"/>
      <c r="G28" s="136"/>
      <c r="H28" s="136"/>
      <c r="I28" s="136"/>
    </row>
    <row r="29" spans="1:14" ht="14.5" x14ac:dyDescent="0.35">
      <c r="B29" s="138">
        <v>2</v>
      </c>
      <c r="C29" s="284"/>
      <c r="D29" s="137"/>
      <c r="E29" s="137"/>
      <c r="F29" s="137"/>
      <c r="G29" s="137"/>
      <c r="H29" s="137"/>
      <c r="I29" s="137"/>
    </row>
    <row r="30" spans="1:14" ht="14.5" x14ac:dyDescent="0.35">
      <c r="B30" s="138">
        <v>3</v>
      </c>
      <c r="C30" s="284"/>
      <c r="D30" s="137"/>
      <c r="E30" s="137"/>
      <c r="F30" s="137"/>
      <c r="G30" s="137"/>
      <c r="H30" s="137"/>
      <c r="I30" s="137"/>
    </row>
    <row r="31" spans="1:14" ht="14.5" x14ac:dyDescent="0.35">
      <c r="B31" s="138"/>
      <c r="C31" s="281"/>
      <c r="D31" s="9"/>
      <c r="E31" s="9"/>
      <c r="F31" s="9"/>
      <c r="G31" s="9"/>
      <c r="H31" s="9"/>
      <c r="I31" s="9"/>
    </row>
    <row r="32" spans="1:14" ht="14.5" x14ac:dyDescent="0.35">
      <c r="D32" s="280"/>
      <c r="E32" s="280"/>
      <c r="F32" s="280"/>
      <c r="G32" s="138"/>
    </row>
  </sheetData>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
  <sheetViews>
    <sheetView workbookViewId="0">
      <selection activeCell="K1" sqref="K1"/>
    </sheetView>
  </sheetViews>
  <sheetFormatPr defaultColWidth="9.58203125" defaultRowHeight="15.5" x14ac:dyDescent="0.35"/>
  <cols>
    <col min="1" max="1" width="9.58203125" style="2"/>
    <col min="2" max="2" width="19.08203125" style="2" customWidth="1"/>
    <col min="3" max="3" width="11.58203125" style="2" customWidth="1"/>
    <col min="4" max="4" width="10.5" style="2" bestFit="1" customWidth="1"/>
    <col min="5" max="5" width="18.58203125" style="2" customWidth="1"/>
    <col min="6" max="6" width="19.5" style="2" customWidth="1"/>
    <col min="7" max="7" width="10.08203125" style="2" customWidth="1"/>
    <col min="8" max="8" width="9.58203125" style="2" customWidth="1"/>
    <col min="9" max="9" width="10.08203125" style="2" customWidth="1"/>
    <col min="10" max="10" width="8.33203125" style="2" customWidth="1"/>
    <col min="11" max="11" width="7.5" style="2" bestFit="1" customWidth="1"/>
    <col min="12" max="12" width="39.33203125" style="2" customWidth="1"/>
    <col min="13" max="13" width="39.58203125" style="2" customWidth="1"/>
    <col min="14" max="16384" width="9.58203125" style="2"/>
  </cols>
  <sheetData>
    <row r="1" spans="1:14" ht="182.25" customHeight="1" x14ac:dyDescent="0.35"/>
    <row r="2" spans="1:14" ht="18.5" x14ac:dyDescent="0.35">
      <c r="B2" s="10" t="s">
        <v>256</v>
      </c>
    </row>
    <row r="3" spans="1:14" ht="18.5" x14ac:dyDescent="0.35">
      <c r="B3" s="10"/>
    </row>
    <row r="4" spans="1:14" ht="18.5" x14ac:dyDescent="0.35">
      <c r="B4" s="10"/>
    </row>
    <row r="5" spans="1:14" x14ac:dyDescent="0.35">
      <c r="A5" s="270"/>
      <c r="B5" s="581" t="s">
        <v>257</v>
      </c>
      <c r="C5" s="583" t="s">
        <v>258</v>
      </c>
      <c r="D5" s="583" t="s">
        <v>259</v>
      </c>
      <c r="E5" s="44" t="s">
        <v>260</v>
      </c>
      <c r="F5" s="44" t="s">
        <v>261</v>
      </c>
      <c r="G5" s="583" t="s">
        <v>262</v>
      </c>
      <c r="H5" s="583"/>
      <c r="I5" s="583"/>
      <c r="J5" s="584" t="s">
        <v>263</v>
      </c>
      <c r="K5" s="580" t="s">
        <v>264</v>
      </c>
      <c r="L5" s="580" t="s">
        <v>265</v>
      </c>
      <c r="M5" s="270"/>
      <c r="N5" s="270"/>
    </row>
    <row r="6" spans="1:14" x14ac:dyDescent="0.35">
      <c r="A6" s="270"/>
      <c r="B6" s="582"/>
      <c r="C6" s="583"/>
      <c r="D6" s="583"/>
      <c r="E6" s="45" t="s">
        <v>266</v>
      </c>
      <c r="F6" s="46" t="s">
        <v>267</v>
      </c>
      <c r="G6" s="44" t="s">
        <v>268</v>
      </c>
      <c r="H6" s="44" t="s">
        <v>269</v>
      </c>
      <c r="I6" s="44" t="s">
        <v>270</v>
      </c>
      <c r="J6" s="584"/>
      <c r="K6" s="580"/>
      <c r="L6" s="580"/>
      <c r="M6" s="270"/>
      <c r="N6" s="270"/>
    </row>
    <row r="7" spans="1:14" x14ac:dyDescent="0.35">
      <c r="A7" s="270"/>
      <c r="B7" s="47" t="s">
        <v>271</v>
      </c>
      <c r="C7" s="95" t="s">
        <v>272</v>
      </c>
      <c r="D7" s="285"/>
      <c r="E7" s="285"/>
      <c r="F7" s="286"/>
      <c r="G7" s="286"/>
      <c r="H7" s="286"/>
      <c r="I7" s="286"/>
      <c r="J7" s="287">
        <f>MIN(E7*52*F7/12/260,1)</f>
        <v>0</v>
      </c>
      <c r="K7" s="288">
        <f>D7*J7</f>
        <v>0</v>
      </c>
      <c r="L7" s="289"/>
      <c r="M7" s="270"/>
      <c r="N7" s="270"/>
    </row>
    <row r="8" spans="1:14" x14ac:dyDescent="0.35">
      <c r="A8" s="270"/>
      <c r="B8" s="47"/>
      <c r="C8" s="95" t="s">
        <v>273</v>
      </c>
      <c r="D8" s="285"/>
      <c r="E8" s="285"/>
      <c r="F8" s="286"/>
      <c r="G8" s="286"/>
      <c r="H8" s="286"/>
      <c r="I8" s="286"/>
      <c r="J8" s="287">
        <f t="shared" ref="J8:J14" si="0">MIN(E8*52*F8/12/260,1)</f>
        <v>0</v>
      </c>
      <c r="K8" s="288">
        <f t="shared" ref="K8:K14" si="1">D8*J8</f>
        <v>0</v>
      </c>
      <c r="L8" s="289"/>
      <c r="M8" s="270"/>
      <c r="N8" s="270"/>
    </row>
    <row r="9" spans="1:14" x14ac:dyDescent="0.35">
      <c r="A9" s="270"/>
      <c r="B9" s="47"/>
      <c r="C9" s="95" t="s">
        <v>138</v>
      </c>
      <c r="D9" s="285"/>
      <c r="E9" s="285"/>
      <c r="F9" s="286"/>
      <c r="G9" s="286"/>
      <c r="H9" s="286"/>
      <c r="I9" s="286"/>
      <c r="J9" s="287">
        <f t="shared" si="0"/>
        <v>0</v>
      </c>
      <c r="K9" s="288">
        <f t="shared" si="1"/>
        <v>0</v>
      </c>
      <c r="L9" s="289"/>
      <c r="M9" s="270"/>
      <c r="N9" s="270"/>
    </row>
    <row r="10" spans="1:14" x14ac:dyDescent="0.35">
      <c r="A10" s="270"/>
      <c r="B10" s="47"/>
      <c r="C10" s="95"/>
      <c r="D10" s="285"/>
      <c r="E10" s="285"/>
      <c r="F10" s="286"/>
      <c r="G10" s="286"/>
      <c r="H10" s="286"/>
      <c r="I10" s="286"/>
      <c r="J10" s="287">
        <f t="shared" si="0"/>
        <v>0</v>
      </c>
      <c r="K10" s="288">
        <f t="shared" si="1"/>
        <v>0</v>
      </c>
      <c r="L10" s="289"/>
      <c r="M10" s="270"/>
      <c r="N10" s="270"/>
    </row>
    <row r="11" spans="1:14" x14ac:dyDescent="0.35">
      <c r="A11" s="270"/>
      <c r="B11" s="47" t="s">
        <v>274</v>
      </c>
      <c r="C11" s="95" t="s">
        <v>275</v>
      </c>
      <c r="D11" s="285"/>
      <c r="E11" s="285"/>
      <c r="F11" s="286"/>
      <c r="G11" s="286"/>
      <c r="H11" s="286"/>
      <c r="I11" s="286"/>
      <c r="J11" s="287">
        <f t="shared" si="0"/>
        <v>0</v>
      </c>
      <c r="K11" s="288">
        <f t="shared" si="1"/>
        <v>0</v>
      </c>
      <c r="L11" s="289"/>
      <c r="M11" s="270"/>
      <c r="N11" s="270"/>
    </row>
    <row r="12" spans="1:14" x14ac:dyDescent="0.35">
      <c r="A12" s="270"/>
      <c r="B12" s="47"/>
      <c r="C12" s="95" t="s">
        <v>276</v>
      </c>
      <c r="D12" s="285"/>
      <c r="E12" s="285"/>
      <c r="F12" s="286"/>
      <c r="G12" s="286"/>
      <c r="H12" s="286"/>
      <c r="I12" s="286"/>
      <c r="J12" s="287">
        <f t="shared" si="0"/>
        <v>0</v>
      </c>
      <c r="K12" s="288">
        <f t="shared" si="1"/>
        <v>0</v>
      </c>
      <c r="L12" s="289"/>
      <c r="M12" s="270"/>
      <c r="N12" s="270"/>
    </row>
    <row r="13" spans="1:14" x14ac:dyDescent="0.35">
      <c r="A13" s="270"/>
      <c r="B13" s="47" t="s">
        <v>138</v>
      </c>
      <c r="C13" s="286"/>
      <c r="D13" s="285"/>
      <c r="E13" s="285"/>
      <c r="F13" s="286"/>
      <c r="G13" s="286"/>
      <c r="H13" s="286"/>
      <c r="I13" s="286"/>
      <c r="J13" s="287">
        <f t="shared" si="0"/>
        <v>0</v>
      </c>
      <c r="K13" s="288">
        <f t="shared" si="1"/>
        <v>0</v>
      </c>
      <c r="L13" s="289"/>
      <c r="M13" s="270"/>
      <c r="N13" s="270"/>
    </row>
    <row r="14" spans="1:14" x14ac:dyDescent="0.35">
      <c r="A14" s="270"/>
      <c r="B14" s="47"/>
      <c r="C14" s="286"/>
      <c r="D14" s="285"/>
      <c r="E14" s="285"/>
      <c r="F14" s="286"/>
      <c r="G14" s="286"/>
      <c r="H14" s="286"/>
      <c r="I14" s="286"/>
      <c r="J14" s="287">
        <f t="shared" si="0"/>
        <v>0</v>
      </c>
      <c r="K14" s="288">
        <f t="shared" si="1"/>
        <v>0</v>
      </c>
      <c r="L14" s="289"/>
      <c r="M14" s="270"/>
      <c r="N14" s="270"/>
    </row>
    <row r="15" spans="1:14" x14ac:dyDescent="0.35">
      <c r="A15" s="270"/>
      <c r="C15" s="518" t="s">
        <v>277</v>
      </c>
      <c r="D15" s="519">
        <f>SUM(D7:D14)</f>
        <v>0</v>
      </c>
      <c r="E15" s="519">
        <f t="shared" ref="E15:J15" si="2">SUM(E7:E14)</f>
        <v>0</v>
      </c>
      <c r="F15" s="520">
        <f t="shared" si="2"/>
        <v>0</v>
      </c>
      <c r="G15" s="521">
        <f t="shared" si="2"/>
        <v>0</v>
      </c>
      <c r="H15" s="521">
        <f t="shared" si="2"/>
        <v>0</v>
      </c>
      <c r="I15" s="521">
        <f t="shared" si="2"/>
        <v>0</v>
      </c>
      <c r="J15" s="522">
        <f t="shared" si="2"/>
        <v>0</v>
      </c>
      <c r="K15" s="48">
        <f>SUM(K7:K14)</f>
        <v>0</v>
      </c>
      <c r="L15" s="289"/>
      <c r="M15" s="270"/>
      <c r="N15" s="270"/>
    </row>
    <row r="16" spans="1:14" x14ac:dyDescent="0.35">
      <c r="A16" s="270"/>
      <c r="B16" s="270"/>
      <c r="C16" s="270"/>
      <c r="D16" s="270"/>
      <c r="E16" s="270"/>
      <c r="F16" s="270"/>
      <c r="G16" s="270"/>
      <c r="H16" s="270"/>
      <c r="I16" s="270"/>
      <c r="J16" s="270"/>
      <c r="K16" s="270"/>
      <c r="L16" s="270"/>
    </row>
    <row r="17" spans="1:14" ht="18.5" x14ac:dyDescent="0.35">
      <c r="B17" s="10" t="s">
        <v>278</v>
      </c>
    </row>
    <row r="18" spans="1:14" ht="18.5" x14ac:dyDescent="0.35">
      <c r="B18" s="10"/>
    </row>
    <row r="19" spans="1:14" ht="18.5" x14ac:dyDescent="0.35">
      <c r="B19" s="10"/>
    </row>
    <row r="20" spans="1:14" x14ac:dyDescent="0.35">
      <c r="A20" s="270"/>
      <c r="B20" s="581" t="s">
        <v>257</v>
      </c>
      <c r="C20" s="583" t="s">
        <v>258</v>
      </c>
      <c r="D20" s="583" t="s">
        <v>259</v>
      </c>
      <c r="E20" s="44" t="s">
        <v>260</v>
      </c>
      <c r="F20" s="44" t="s">
        <v>261</v>
      </c>
      <c r="G20" s="583" t="s">
        <v>262</v>
      </c>
      <c r="H20" s="583"/>
      <c r="I20" s="583"/>
      <c r="J20" s="584" t="s">
        <v>263</v>
      </c>
      <c r="K20" s="580" t="s">
        <v>264</v>
      </c>
      <c r="L20" s="580" t="s">
        <v>265</v>
      </c>
      <c r="M20" s="270"/>
      <c r="N20" s="270"/>
    </row>
    <row r="21" spans="1:14" x14ac:dyDescent="0.35">
      <c r="A21" s="270"/>
      <c r="B21" s="582"/>
      <c r="C21" s="583"/>
      <c r="D21" s="583"/>
      <c r="E21" s="45" t="s">
        <v>266</v>
      </c>
      <c r="F21" s="46" t="s">
        <v>267</v>
      </c>
      <c r="G21" s="44" t="s">
        <v>268</v>
      </c>
      <c r="H21" s="44" t="s">
        <v>269</v>
      </c>
      <c r="I21" s="44" t="s">
        <v>270</v>
      </c>
      <c r="J21" s="584"/>
      <c r="K21" s="580"/>
      <c r="L21" s="580"/>
      <c r="M21" s="270"/>
      <c r="N21" s="270"/>
    </row>
    <row r="22" spans="1:14" x14ac:dyDescent="0.35">
      <c r="A22" s="270"/>
      <c r="B22" s="47" t="s">
        <v>271</v>
      </c>
      <c r="C22" s="95" t="s">
        <v>272</v>
      </c>
      <c r="D22" s="285"/>
      <c r="E22" s="285"/>
      <c r="F22" s="286"/>
      <c r="G22" s="286"/>
      <c r="H22" s="286"/>
      <c r="I22" s="286"/>
      <c r="J22" s="287">
        <f>MIN(E22*52*F22/12/260,1)</f>
        <v>0</v>
      </c>
      <c r="K22" s="288">
        <f>D22*J22</f>
        <v>0</v>
      </c>
      <c r="L22" s="289"/>
      <c r="M22" s="270"/>
      <c r="N22" s="270"/>
    </row>
    <row r="23" spans="1:14" x14ac:dyDescent="0.35">
      <c r="A23" s="270"/>
      <c r="B23" s="47"/>
      <c r="C23" s="95" t="s">
        <v>273</v>
      </c>
      <c r="D23" s="285"/>
      <c r="E23" s="285"/>
      <c r="F23" s="286"/>
      <c r="G23" s="286"/>
      <c r="H23" s="286"/>
      <c r="I23" s="286"/>
      <c r="J23" s="287">
        <f t="shared" ref="J23:J29" si="3">MIN(E23*52*F23/12/260,1)</f>
        <v>0</v>
      </c>
      <c r="K23" s="288">
        <f t="shared" ref="K23:K29" si="4">D23*J23</f>
        <v>0</v>
      </c>
      <c r="L23" s="289"/>
      <c r="M23" s="270"/>
      <c r="N23" s="270"/>
    </row>
    <row r="24" spans="1:14" x14ac:dyDescent="0.35">
      <c r="A24" s="270"/>
      <c r="B24" s="47"/>
      <c r="C24" s="95" t="s">
        <v>138</v>
      </c>
      <c r="D24" s="285"/>
      <c r="E24" s="285"/>
      <c r="F24" s="286"/>
      <c r="G24" s="286"/>
      <c r="H24" s="286"/>
      <c r="I24" s="286"/>
      <c r="J24" s="287">
        <f t="shared" si="3"/>
        <v>0</v>
      </c>
      <c r="K24" s="288">
        <f t="shared" si="4"/>
        <v>0</v>
      </c>
      <c r="L24" s="289"/>
      <c r="M24" s="270"/>
      <c r="N24" s="270"/>
    </row>
    <row r="25" spans="1:14" x14ac:dyDescent="0.35">
      <c r="A25" s="270"/>
      <c r="B25" s="47"/>
      <c r="C25" s="95"/>
      <c r="D25" s="285"/>
      <c r="E25" s="285"/>
      <c r="F25" s="286"/>
      <c r="G25" s="286"/>
      <c r="H25" s="286"/>
      <c r="I25" s="286"/>
      <c r="J25" s="287">
        <f t="shared" si="3"/>
        <v>0</v>
      </c>
      <c r="K25" s="288">
        <f t="shared" si="4"/>
        <v>0</v>
      </c>
      <c r="L25" s="289"/>
      <c r="M25" s="270"/>
      <c r="N25" s="270"/>
    </row>
    <row r="26" spans="1:14" x14ac:dyDescent="0.35">
      <c r="A26" s="270"/>
      <c r="B26" s="47" t="s">
        <v>274</v>
      </c>
      <c r="C26" s="95" t="s">
        <v>275</v>
      </c>
      <c r="D26" s="285"/>
      <c r="E26" s="285"/>
      <c r="F26" s="286"/>
      <c r="G26" s="286"/>
      <c r="H26" s="286"/>
      <c r="I26" s="286"/>
      <c r="J26" s="287">
        <f t="shared" si="3"/>
        <v>0</v>
      </c>
      <c r="K26" s="288">
        <f t="shared" si="4"/>
        <v>0</v>
      </c>
      <c r="L26" s="289"/>
      <c r="M26" s="270"/>
      <c r="N26" s="270"/>
    </row>
    <row r="27" spans="1:14" x14ac:dyDescent="0.35">
      <c r="A27" s="270"/>
      <c r="B27" s="47"/>
      <c r="C27" s="95" t="s">
        <v>276</v>
      </c>
      <c r="D27" s="285"/>
      <c r="E27" s="285"/>
      <c r="F27" s="286"/>
      <c r="G27" s="286"/>
      <c r="H27" s="286"/>
      <c r="I27" s="286"/>
      <c r="J27" s="287">
        <f t="shared" si="3"/>
        <v>0</v>
      </c>
      <c r="K27" s="288">
        <f t="shared" si="4"/>
        <v>0</v>
      </c>
      <c r="L27" s="289"/>
      <c r="M27" s="270"/>
      <c r="N27" s="270"/>
    </row>
    <row r="28" spans="1:14" x14ac:dyDescent="0.35">
      <c r="A28" s="270"/>
      <c r="B28" s="493" t="s">
        <v>138</v>
      </c>
      <c r="C28" s="286"/>
      <c r="D28" s="285"/>
      <c r="E28" s="285"/>
      <c r="F28" s="286"/>
      <c r="G28" s="286"/>
      <c r="H28" s="286"/>
      <c r="I28" s="286"/>
      <c r="J28" s="287">
        <f t="shared" si="3"/>
        <v>0</v>
      </c>
      <c r="K28" s="288">
        <f t="shared" si="4"/>
        <v>0</v>
      </c>
      <c r="L28" s="289"/>
      <c r="M28" s="270"/>
      <c r="N28" s="270"/>
    </row>
    <row r="29" spans="1:14" x14ac:dyDescent="0.35">
      <c r="A29" s="270"/>
      <c r="B29" s="491"/>
      <c r="C29" s="492"/>
      <c r="D29" s="285"/>
      <c r="E29" s="285"/>
      <c r="F29" s="286"/>
      <c r="G29" s="286"/>
      <c r="H29" s="286"/>
      <c r="I29" s="286"/>
      <c r="J29" s="287">
        <f t="shared" si="3"/>
        <v>0</v>
      </c>
      <c r="K29" s="288">
        <f t="shared" si="4"/>
        <v>0</v>
      </c>
      <c r="L29" s="289"/>
      <c r="M29" s="270"/>
      <c r="N29" s="270"/>
    </row>
    <row r="30" spans="1:14" x14ac:dyDescent="0.35">
      <c r="A30" s="270"/>
      <c r="C30" s="518" t="s">
        <v>277</v>
      </c>
      <c r="D30" s="519">
        <f>SUM(D22:D29)</f>
        <v>0</v>
      </c>
      <c r="E30" s="519">
        <f t="shared" ref="E30" si="5">SUM(E22:E29)</f>
        <v>0</v>
      </c>
      <c r="F30" s="520">
        <f t="shared" ref="F30" si="6">SUM(F22:F29)</f>
        <v>0</v>
      </c>
      <c r="G30" s="521">
        <f t="shared" ref="G30" si="7">SUM(G22:G29)</f>
        <v>0</v>
      </c>
      <c r="H30" s="521">
        <f t="shared" ref="H30" si="8">SUM(H22:H29)</f>
        <v>0</v>
      </c>
      <c r="I30" s="521">
        <f t="shared" ref="I30" si="9">SUM(I22:I29)</f>
        <v>0</v>
      </c>
      <c r="J30" s="522"/>
      <c r="K30" s="48">
        <f>SUM(K22:K29)</f>
        <v>0</v>
      </c>
      <c r="L30" s="289"/>
      <c r="M30" s="270"/>
      <c r="N30" s="270"/>
    </row>
  </sheetData>
  <mergeCells count="14">
    <mergeCell ref="G20:I20"/>
    <mergeCell ref="J20:J21"/>
    <mergeCell ref="K20:K21"/>
    <mergeCell ref="L20:L21"/>
    <mergeCell ref="B20:B21"/>
    <mergeCell ref="C20:C21"/>
    <mergeCell ref="D20:D21"/>
    <mergeCell ref="L5:L6"/>
    <mergeCell ref="B5:B6"/>
    <mergeCell ref="C5:C6"/>
    <mergeCell ref="G5:I5"/>
    <mergeCell ref="J5:J6"/>
    <mergeCell ref="K5:K6"/>
    <mergeCell ref="D5:D6"/>
  </mergeCells>
  <pageMargins left="0.7" right="0.7" top="0.75" bottom="0.75" header="0.3" footer="0.3"/>
  <pageSetup orientation="portrait" horizontalDpi="1200" verticalDpi="1200" r:id="rId1"/>
  <ignoredErrors>
    <ignoredError sqref="E30:I30"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43"/>
  <sheetViews>
    <sheetView workbookViewId="0">
      <selection activeCell="B21" sqref="B21"/>
    </sheetView>
  </sheetViews>
  <sheetFormatPr defaultColWidth="8.58203125" defaultRowHeight="12" x14ac:dyDescent="0.35"/>
  <cols>
    <col min="1" max="1" width="3.75" style="9" customWidth="1"/>
    <col min="2" max="2" width="29.75" style="50" customWidth="1"/>
    <col min="3" max="3" width="19.83203125" style="49" customWidth="1"/>
    <col min="4" max="4" width="17.5" style="50" customWidth="1"/>
    <col min="5" max="5" width="55.75" style="50" customWidth="1"/>
    <col min="6" max="16384" width="8.58203125" style="9"/>
  </cols>
  <sheetData>
    <row r="2" spans="1:11" ht="18.5" x14ac:dyDescent="0.35">
      <c r="B2" s="10" t="s">
        <v>294</v>
      </c>
    </row>
    <row r="3" spans="1:11" ht="15.5" x14ac:dyDescent="0.35">
      <c r="A3" s="19"/>
      <c r="B3" s="51"/>
      <c r="C3" s="52"/>
      <c r="D3" s="51"/>
      <c r="E3" s="51"/>
      <c r="K3" s="19"/>
    </row>
    <row r="4" spans="1:11" s="55" customFormat="1" ht="29" x14ac:dyDescent="0.35">
      <c r="A4" s="19"/>
      <c r="B4" s="53" t="s">
        <v>279</v>
      </c>
      <c r="C4" s="54" t="s">
        <v>280</v>
      </c>
      <c r="D4" s="523" t="s">
        <v>281</v>
      </c>
      <c r="E4" s="53" t="s">
        <v>282</v>
      </c>
      <c r="F4" s="138"/>
      <c r="G4" s="138"/>
      <c r="H4" s="138"/>
      <c r="I4" s="138"/>
      <c r="J4" s="138"/>
      <c r="K4" s="138"/>
    </row>
    <row r="5" spans="1:11" s="55" customFormat="1" ht="15.5" x14ac:dyDescent="0.35">
      <c r="A5" s="19"/>
      <c r="B5" s="290"/>
      <c r="C5" s="130"/>
      <c r="D5" s="290"/>
      <c r="E5" s="290"/>
      <c r="F5" s="138"/>
      <c r="G5" s="138"/>
      <c r="H5" s="138"/>
      <c r="I5" s="138"/>
      <c r="J5" s="138"/>
      <c r="K5" s="138"/>
    </row>
    <row r="6" spans="1:11" s="55" customFormat="1" ht="15.5" x14ac:dyDescent="0.35">
      <c r="A6" s="19"/>
      <c r="B6" s="290"/>
      <c r="C6" s="130"/>
      <c r="D6" s="290"/>
      <c r="E6" s="290"/>
      <c r="F6" s="138"/>
      <c r="G6" s="138"/>
      <c r="H6" s="138"/>
      <c r="I6" s="138"/>
      <c r="J6" s="138"/>
      <c r="K6" s="138"/>
    </row>
    <row r="7" spans="1:11" s="55" customFormat="1" ht="15.5" x14ac:dyDescent="0.35">
      <c r="A7" s="19"/>
      <c r="B7" s="290"/>
      <c r="C7" s="130"/>
      <c r="D7" s="290"/>
      <c r="E7" s="290"/>
      <c r="F7" s="138"/>
      <c r="G7" s="138"/>
      <c r="H7" s="138"/>
      <c r="I7" s="138"/>
      <c r="J7" s="138"/>
      <c r="K7" s="138"/>
    </row>
    <row r="8" spans="1:11" s="55" customFormat="1" ht="15.5" x14ac:dyDescent="0.35">
      <c r="A8" s="19"/>
      <c r="B8" s="290"/>
      <c r="C8" s="130"/>
      <c r="D8" s="290"/>
      <c r="E8" s="290"/>
      <c r="F8" s="138"/>
      <c r="G8" s="138"/>
      <c r="H8" s="138"/>
      <c r="I8" s="138"/>
      <c r="J8" s="138"/>
      <c r="K8" s="138"/>
    </row>
    <row r="9" spans="1:11" s="55" customFormat="1" ht="15.5" x14ac:dyDescent="0.35">
      <c r="A9" s="19"/>
      <c r="B9" s="290"/>
      <c r="C9" s="130"/>
      <c r="D9" s="290"/>
      <c r="E9" s="290"/>
      <c r="F9" s="138"/>
      <c r="G9" s="138"/>
      <c r="H9" s="138"/>
      <c r="I9" s="138"/>
      <c r="J9" s="138"/>
      <c r="K9" s="138"/>
    </row>
    <row r="10" spans="1:11" s="55" customFormat="1" ht="15.5" x14ac:dyDescent="0.35">
      <c r="A10" s="19"/>
      <c r="B10" s="290"/>
      <c r="C10" s="130"/>
      <c r="D10" s="290"/>
      <c r="E10" s="290"/>
      <c r="F10" s="138"/>
      <c r="G10" s="138"/>
      <c r="H10" s="138"/>
      <c r="I10" s="138"/>
      <c r="J10" s="138"/>
      <c r="K10" s="138"/>
    </row>
    <row r="11" spans="1:11" s="55" customFormat="1" ht="15.5" x14ac:dyDescent="0.35">
      <c r="A11" s="19"/>
      <c r="B11" s="290"/>
      <c r="C11" s="130"/>
      <c r="D11" s="290"/>
      <c r="E11" s="290"/>
      <c r="F11" s="138"/>
      <c r="G11" s="138"/>
      <c r="H11" s="138"/>
      <c r="I11" s="138"/>
      <c r="J11" s="138"/>
      <c r="K11" s="138"/>
    </row>
    <row r="12" spans="1:11" s="55" customFormat="1" ht="15.5" x14ac:dyDescent="0.35">
      <c r="A12" s="19"/>
      <c r="B12" s="290"/>
      <c r="C12" s="130"/>
      <c r="D12" s="290"/>
      <c r="E12" s="290"/>
      <c r="F12" s="138"/>
      <c r="G12" s="138"/>
      <c r="H12" s="138"/>
      <c r="I12" s="138"/>
      <c r="J12" s="138"/>
      <c r="K12" s="138"/>
    </row>
    <row r="13" spans="1:11" s="55" customFormat="1" ht="15.5" x14ac:dyDescent="0.35">
      <c r="A13" s="19"/>
      <c r="B13" s="290"/>
      <c r="C13" s="130"/>
      <c r="D13" s="290"/>
      <c r="E13" s="290"/>
      <c r="F13" s="138"/>
      <c r="G13" s="138"/>
      <c r="H13" s="138"/>
      <c r="I13" s="138"/>
      <c r="J13" s="138"/>
      <c r="K13" s="138"/>
    </row>
    <row r="14" spans="1:11" s="55" customFormat="1" ht="15.5" x14ac:dyDescent="0.35">
      <c r="A14" s="19"/>
      <c r="B14" s="290"/>
      <c r="C14" s="130"/>
      <c r="D14" s="290"/>
      <c r="E14" s="290"/>
      <c r="F14" s="138"/>
      <c r="G14" s="138"/>
      <c r="H14" s="138"/>
      <c r="I14" s="138"/>
      <c r="J14" s="138"/>
      <c r="K14" s="138"/>
    </row>
    <row r="15" spans="1:11" s="55" customFormat="1" ht="15.5" x14ac:dyDescent="0.35">
      <c r="A15" s="19"/>
      <c r="B15" s="290"/>
      <c r="C15" s="130"/>
      <c r="D15" s="290"/>
      <c r="E15" s="290"/>
      <c r="F15" s="138"/>
      <c r="G15" s="138"/>
      <c r="H15" s="138"/>
      <c r="I15" s="138"/>
      <c r="J15" s="138"/>
      <c r="K15" s="138"/>
    </row>
    <row r="16" spans="1:11" s="55" customFormat="1" ht="15.5" x14ac:dyDescent="0.35">
      <c r="A16" s="19"/>
      <c r="B16" s="290"/>
      <c r="C16" s="130"/>
      <c r="D16" s="290"/>
      <c r="E16" s="290"/>
      <c r="F16" s="138"/>
      <c r="G16" s="138"/>
      <c r="H16" s="138"/>
      <c r="I16" s="138"/>
      <c r="J16" s="138"/>
      <c r="K16" s="138"/>
    </row>
    <row r="17" spans="1:11" s="55" customFormat="1" ht="15.5" x14ac:dyDescent="0.35">
      <c r="A17" s="19"/>
      <c r="B17" s="290"/>
      <c r="C17" s="130"/>
      <c r="D17" s="290"/>
      <c r="E17" s="290"/>
      <c r="F17" s="138"/>
      <c r="G17" s="138"/>
      <c r="H17" s="138"/>
      <c r="I17" s="138"/>
      <c r="J17" s="138"/>
      <c r="K17" s="138"/>
    </row>
    <row r="18" spans="1:11" s="55" customFormat="1" ht="15.5" x14ac:dyDescent="0.35">
      <c r="A18" s="19"/>
      <c r="B18" s="290"/>
      <c r="C18" s="130"/>
      <c r="D18" s="290"/>
      <c r="E18" s="290"/>
      <c r="F18" s="138"/>
      <c r="G18" s="138"/>
      <c r="H18" s="138"/>
      <c r="I18" s="138"/>
      <c r="J18" s="138"/>
      <c r="K18" s="138"/>
    </row>
    <row r="19" spans="1:11" s="55" customFormat="1" ht="15.5" x14ac:dyDescent="0.35">
      <c r="A19" s="19"/>
      <c r="B19" s="290"/>
      <c r="C19" s="130"/>
      <c r="D19" s="290"/>
      <c r="E19" s="290"/>
      <c r="F19" s="138"/>
      <c r="G19" s="138"/>
      <c r="H19" s="138"/>
      <c r="I19" s="138"/>
      <c r="J19" s="138"/>
      <c r="K19" s="138"/>
    </row>
    <row r="20" spans="1:11" s="55" customFormat="1" ht="15.5" x14ac:dyDescent="0.35">
      <c r="A20" s="19"/>
      <c r="B20" s="290"/>
      <c r="C20" s="130"/>
      <c r="D20" s="290"/>
      <c r="E20" s="290"/>
      <c r="F20" s="138"/>
      <c r="G20" s="138"/>
      <c r="H20" s="138"/>
      <c r="I20" s="138"/>
      <c r="J20" s="138"/>
      <c r="K20" s="138"/>
    </row>
    <row r="21" spans="1:11" s="55" customFormat="1" ht="15.5" x14ac:dyDescent="0.35">
      <c r="A21" s="19"/>
      <c r="B21" s="290"/>
      <c r="C21" s="130"/>
      <c r="D21" s="290"/>
      <c r="E21" s="290"/>
      <c r="F21" s="138"/>
      <c r="G21" s="138"/>
      <c r="H21" s="138"/>
      <c r="I21" s="138"/>
      <c r="J21" s="138"/>
      <c r="K21" s="138"/>
    </row>
    <row r="22" spans="1:11" s="55" customFormat="1" ht="15.5" x14ac:dyDescent="0.35">
      <c r="A22" s="19"/>
      <c r="B22" s="290"/>
      <c r="C22" s="130"/>
      <c r="D22" s="290"/>
      <c r="E22" s="290"/>
      <c r="F22" s="138"/>
      <c r="G22" s="138"/>
      <c r="H22" s="138"/>
      <c r="I22" s="138"/>
      <c r="J22" s="138"/>
      <c r="K22" s="138"/>
    </row>
    <row r="23" spans="1:11" s="55" customFormat="1" ht="15.5" x14ac:dyDescent="0.35">
      <c r="A23" s="19"/>
      <c r="B23" s="291"/>
      <c r="C23" s="292"/>
      <c r="D23" s="291"/>
      <c r="E23" s="291"/>
      <c r="F23" s="138"/>
      <c r="G23" s="138"/>
      <c r="H23" s="138"/>
      <c r="I23" s="138"/>
      <c r="J23" s="138"/>
      <c r="K23" s="138"/>
    </row>
    <row r="24" spans="1:11" ht="14.5" x14ac:dyDescent="0.35">
      <c r="B24" s="291"/>
      <c r="C24" s="292"/>
      <c r="D24" s="291"/>
      <c r="E24" s="291"/>
      <c r="G24" s="138"/>
      <c r="H24" s="138"/>
      <c r="I24" s="138"/>
      <c r="J24" s="138"/>
      <c r="K24" s="56"/>
    </row>
    <row r="25" spans="1:11" ht="14.5" x14ac:dyDescent="0.35">
      <c r="B25" s="291"/>
      <c r="C25" s="292"/>
      <c r="D25" s="291"/>
      <c r="E25" s="291"/>
      <c r="G25" s="138"/>
      <c r="H25" s="138"/>
      <c r="I25" s="138"/>
      <c r="J25" s="138"/>
      <c r="K25" s="138"/>
    </row>
    <row r="26" spans="1:11" ht="14.5" x14ac:dyDescent="0.35">
      <c r="B26" s="291"/>
      <c r="C26" s="292"/>
      <c r="D26" s="291"/>
      <c r="E26" s="291"/>
      <c r="G26" s="138"/>
      <c r="H26" s="138"/>
      <c r="I26" s="138"/>
      <c r="J26" s="138"/>
      <c r="K26" s="138"/>
    </row>
    <row r="27" spans="1:11" ht="14.5" x14ac:dyDescent="0.35">
      <c r="B27" s="291"/>
      <c r="C27" s="292"/>
      <c r="D27" s="291"/>
      <c r="E27" s="291"/>
      <c r="G27" s="138"/>
      <c r="H27" s="138"/>
      <c r="I27" s="138"/>
      <c r="J27" s="138"/>
      <c r="K27" s="138"/>
    </row>
    <row r="28" spans="1:11" ht="14.5" x14ac:dyDescent="0.35">
      <c r="B28" s="291"/>
      <c r="C28" s="292"/>
      <c r="D28" s="291"/>
      <c r="E28" s="291"/>
      <c r="G28" s="138"/>
      <c r="H28" s="138"/>
      <c r="I28" s="138"/>
      <c r="J28" s="138"/>
      <c r="K28" s="138"/>
    </row>
    <row r="29" spans="1:11" ht="14.5" x14ac:dyDescent="0.35">
      <c r="B29" s="291"/>
      <c r="C29" s="292"/>
      <c r="D29" s="291"/>
      <c r="E29" s="291"/>
      <c r="G29" s="138"/>
      <c r="H29" s="138"/>
      <c r="I29" s="138"/>
      <c r="J29" s="138"/>
      <c r="K29" s="138"/>
    </row>
    <row r="30" spans="1:11" ht="14.5" x14ac:dyDescent="0.35">
      <c r="B30" s="291"/>
      <c r="C30" s="292"/>
      <c r="D30" s="291"/>
      <c r="E30" s="291"/>
      <c r="G30" s="138"/>
      <c r="H30" s="138"/>
      <c r="I30" s="138"/>
      <c r="J30" s="138"/>
      <c r="K30" s="138"/>
    </row>
    <row r="31" spans="1:11" ht="14.5" x14ac:dyDescent="0.35">
      <c r="B31" s="291"/>
      <c r="C31" s="292"/>
      <c r="D31" s="291"/>
      <c r="E31" s="291"/>
      <c r="G31" s="138"/>
      <c r="H31" s="138"/>
      <c r="I31" s="138"/>
      <c r="J31" s="138"/>
      <c r="K31" s="138"/>
    </row>
    <row r="32" spans="1:11" ht="14.5" x14ac:dyDescent="0.35">
      <c r="B32" s="291"/>
      <c r="C32" s="292"/>
      <c r="D32" s="291"/>
      <c r="E32" s="291"/>
      <c r="G32" s="138"/>
      <c r="H32" s="138"/>
      <c r="I32" s="138"/>
      <c r="J32" s="138"/>
      <c r="K32" s="138"/>
    </row>
    <row r="33" spans="3:3" x14ac:dyDescent="0.35">
      <c r="C33" s="57"/>
    </row>
    <row r="34" spans="3:3" x14ac:dyDescent="0.35">
      <c r="C34" s="57"/>
    </row>
    <row r="35" spans="3:3" x14ac:dyDescent="0.35">
      <c r="C35" s="57"/>
    </row>
    <row r="36" spans="3:3" x14ac:dyDescent="0.35">
      <c r="C36" s="57"/>
    </row>
    <row r="37" spans="3:3" x14ac:dyDescent="0.35">
      <c r="C37" s="57"/>
    </row>
    <row r="38" spans="3:3" x14ac:dyDescent="0.35">
      <c r="C38" s="57"/>
    </row>
    <row r="39" spans="3:3" x14ac:dyDescent="0.35">
      <c r="C39" s="57"/>
    </row>
    <row r="40" spans="3:3" x14ac:dyDescent="0.35">
      <c r="C40" s="57"/>
    </row>
    <row r="41" spans="3:3" x14ac:dyDescent="0.35">
      <c r="C41" s="57"/>
    </row>
    <row r="42" spans="3:3" x14ac:dyDescent="0.35">
      <c r="C42" s="57"/>
    </row>
    <row r="43" spans="3:3" x14ac:dyDescent="0.35">
      <c r="C43" s="57"/>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28E6-B735-46F0-A26B-20CE2DF08680}">
  <dimension ref="A1:AG48"/>
  <sheetViews>
    <sheetView workbookViewId="0">
      <selection activeCell="L5" sqref="L5"/>
    </sheetView>
  </sheetViews>
  <sheetFormatPr defaultRowHeight="15.5" x14ac:dyDescent="0.35"/>
  <cols>
    <col min="1" max="1" width="19.75" customWidth="1"/>
    <col min="2" max="2" width="14" customWidth="1"/>
    <col min="3" max="3" width="10.75" customWidth="1"/>
    <col min="8" max="8" width="18.33203125" customWidth="1"/>
    <col min="10" max="10" width="11.25" customWidth="1"/>
    <col min="14" max="14" width="13.75" customWidth="1"/>
    <col min="17" max="17" width="12.25" customWidth="1"/>
  </cols>
  <sheetData>
    <row r="1" spans="1:33" ht="203.25" customHeight="1" x14ac:dyDescent="0.35">
      <c r="A1" s="336"/>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18.5" x14ac:dyDescent="0.45">
      <c r="A2" s="1"/>
      <c r="B2" s="2"/>
      <c r="C2" s="2"/>
      <c r="D2" s="2"/>
      <c r="E2" s="2"/>
      <c r="F2" s="2"/>
      <c r="G2" s="2"/>
      <c r="H2" s="2"/>
      <c r="I2" s="2"/>
      <c r="J2" s="2"/>
      <c r="K2" s="2"/>
      <c r="L2" s="2"/>
      <c r="M2" s="2"/>
      <c r="N2" s="2"/>
      <c r="O2" s="2"/>
      <c r="P2" s="2"/>
      <c r="Q2" s="2"/>
      <c r="R2" s="2"/>
      <c r="S2" s="2"/>
      <c r="T2" s="430"/>
      <c r="U2" s="430"/>
      <c r="V2" s="2"/>
      <c r="W2" s="2"/>
      <c r="X2" s="2"/>
      <c r="Y2" s="2"/>
      <c r="Z2" s="2"/>
      <c r="AA2" s="2"/>
      <c r="AB2" s="2"/>
      <c r="AC2" s="2"/>
      <c r="AD2" s="2"/>
      <c r="AE2" s="2"/>
      <c r="AF2" s="2"/>
      <c r="AG2" s="2"/>
    </row>
    <row r="3" spans="1:33" ht="18.5" x14ac:dyDescent="0.45">
      <c r="A3" s="479"/>
      <c r="B3" s="2"/>
      <c r="C3" s="43"/>
      <c r="D3" s="43"/>
      <c r="E3" s="43"/>
      <c r="F3" s="2"/>
      <c r="G3" s="2"/>
      <c r="H3" s="2"/>
      <c r="I3" s="2"/>
      <c r="J3" s="2"/>
      <c r="K3" s="2"/>
      <c r="L3" s="2"/>
      <c r="M3" s="2"/>
      <c r="N3" s="2"/>
      <c r="O3" s="2"/>
      <c r="P3" s="2"/>
      <c r="Q3" s="2"/>
      <c r="R3" s="2"/>
      <c r="S3" s="2"/>
      <c r="T3" s="430"/>
      <c r="U3" s="430"/>
      <c r="V3" s="2"/>
      <c r="W3" s="2"/>
      <c r="X3" s="2"/>
      <c r="Y3" s="2"/>
      <c r="Z3" s="2"/>
      <c r="AA3" s="2"/>
      <c r="AB3" s="2"/>
      <c r="AC3" s="2"/>
      <c r="AD3" s="2"/>
      <c r="AE3" s="2"/>
      <c r="AF3" s="2"/>
      <c r="AG3" s="2"/>
    </row>
    <row r="4" spans="1:33" ht="18.5" x14ac:dyDescent="0.45">
      <c r="A4" s="270"/>
      <c r="B4" s="2"/>
      <c r="C4" s="270"/>
      <c r="D4" s="43"/>
      <c r="E4" s="43"/>
      <c r="F4" s="2"/>
      <c r="G4" s="270"/>
      <c r="H4" s="2"/>
      <c r="I4" s="2"/>
      <c r="J4" s="2"/>
      <c r="K4" s="2"/>
      <c r="L4" s="2"/>
      <c r="M4" s="2"/>
      <c r="N4" s="2"/>
      <c r="O4" s="2"/>
      <c r="P4" s="2"/>
      <c r="Q4" s="2"/>
      <c r="R4" s="2"/>
      <c r="S4" s="2"/>
      <c r="T4" s="430"/>
      <c r="U4" s="430"/>
      <c r="V4" s="2"/>
      <c r="W4" s="2"/>
      <c r="X4" s="2"/>
      <c r="Y4" s="2"/>
      <c r="Z4" s="2"/>
      <c r="AA4" s="2"/>
      <c r="AB4" s="2"/>
      <c r="AC4" s="2"/>
      <c r="AD4" s="2"/>
      <c r="AE4" s="2"/>
      <c r="AF4" s="2"/>
      <c r="AG4" s="2"/>
    </row>
    <row r="5" spans="1:33" ht="18.5" x14ac:dyDescent="0.45">
      <c r="A5" s="270"/>
      <c r="B5" s="2"/>
      <c r="C5" s="270"/>
      <c r="D5" s="43"/>
      <c r="E5" s="43"/>
      <c r="F5" s="2"/>
      <c r="G5" s="2"/>
      <c r="H5" s="2"/>
      <c r="I5" s="2"/>
      <c r="J5" s="2"/>
      <c r="K5" s="2"/>
      <c r="L5" s="2"/>
      <c r="M5" s="2"/>
      <c r="N5" s="2"/>
      <c r="O5" s="2"/>
      <c r="P5" s="2"/>
      <c r="Q5" s="2"/>
      <c r="R5" s="2"/>
      <c r="S5" s="2"/>
      <c r="T5" s="430"/>
      <c r="U5" s="430"/>
      <c r="V5" s="2"/>
      <c r="W5" s="2"/>
      <c r="X5" s="2"/>
      <c r="Y5" s="2"/>
      <c r="Z5" s="2"/>
      <c r="AA5" s="2"/>
      <c r="AB5" s="2"/>
      <c r="AC5" s="2"/>
      <c r="AD5" s="2"/>
      <c r="AE5" s="2"/>
      <c r="AF5" s="2"/>
      <c r="AG5" s="2"/>
    </row>
    <row r="6" spans="1:33" ht="18.5" x14ac:dyDescent="0.45">
      <c r="A6" s="270"/>
      <c r="B6" s="2"/>
      <c r="C6" s="270"/>
      <c r="D6" s="43"/>
      <c r="E6" s="43"/>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18.5" x14ac:dyDescent="0.45">
      <c r="A7" s="480"/>
      <c r="B7" s="2"/>
      <c r="C7" s="270"/>
      <c r="D7" s="43"/>
      <c r="E7" s="43"/>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18.5" x14ac:dyDescent="0.45">
      <c r="A8" s="480"/>
      <c r="B8" s="2"/>
      <c r="C8" s="270"/>
      <c r="D8" s="43"/>
      <c r="E8" s="43"/>
      <c r="F8" s="2"/>
      <c r="G8" s="2"/>
      <c r="H8" s="2"/>
      <c r="I8" s="2"/>
      <c r="J8" s="2"/>
      <c r="K8" s="2"/>
      <c r="L8" s="2"/>
      <c r="M8" s="2"/>
      <c r="N8" s="2"/>
      <c r="O8" s="2"/>
      <c r="P8" s="2"/>
      <c r="Q8" s="2"/>
      <c r="R8" s="2"/>
      <c r="S8" s="2"/>
      <c r="T8" s="2"/>
      <c r="U8" s="2"/>
      <c r="V8" s="2"/>
      <c r="W8" s="2"/>
      <c r="X8" s="2"/>
      <c r="Y8" s="2"/>
      <c r="Z8" s="2"/>
      <c r="AA8" s="2"/>
      <c r="AB8" s="2"/>
      <c r="AC8" s="2"/>
      <c r="AD8" s="2"/>
      <c r="AE8" s="2"/>
      <c r="AF8" s="2"/>
      <c r="AG8" s="2"/>
    </row>
    <row r="9" spans="1:33" ht="18.5" x14ac:dyDescent="0.45">
      <c r="A9" s="481"/>
      <c r="B9" s="2"/>
      <c r="C9" s="31"/>
      <c r="D9" s="482"/>
      <c r="E9" s="482"/>
      <c r="F9" s="483"/>
      <c r="G9" s="38"/>
      <c r="H9" s="2"/>
      <c r="I9" s="2"/>
      <c r="J9" s="2"/>
      <c r="K9" s="2"/>
      <c r="L9" s="2"/>
      <c r="M9" s="2"/>
      <c r="N9" s="2"/>
      <c r="O9" s="2"/>
      <c r="P9" s="2"/>
      <c r="Q9" s="2"/>
      <c r="R9" s="2"/>
      <c r="S9" s="2"/>
      <c r="T9" s="2"/>
      <c r="U9" s="2"/>
      <c r="V9" s="2"/>
      <c r="W9" s="2"/>
      <c r="X9" s="2"/>
      <c r="Y9" s="2"/>
      <c r="Z9" s="2"/>
      <c r="AA9" s="2"/>
      <c r="AB9" s="2"/>
      <c r="AC9" s="2"/>
      <c r="AD9" s="2"/>
      <c r="AE9" s="2"/>
      <c r="AF9" s="2"/>
      <c r="AG9" s="2"/>
    </row>
    <row r="10" spans="1:33" x14ac:dyDescent="0.35">
      <c r="A10" s="480"/>
      <c r="B10" s="2"/>
      <c r="C10" s="270"/>
      <c r="D10" s="2"/>
      <c r="E10" s="2"/>
      <c r="F10" s="2"/>
      <c r="G10" s="2"/>
      <c r="H10" s="2"/>
      <c r="I10" s="2"/>
      <c r="J10" s="331"/>
      <c r="K10" s="2"/>
      <c r="L10" s="2"/>
      <c r="M10" s="2"/>
      <c r="N10" s="2"/>
      <c r="O10" s="2"/>
      <c r="P10" s="2"/>
      <c r="Q10" s="2"/>
      <c r="R10" s="2"/>
      <c r="S10" s="2"/>
      <c r="T10" s="2"/>
      <c r="U10" s="2"/>
      <c r="V10" s="2"/>
      <c r="W10" s="2"/>
      <c r="X10" s="2"/>
      <c r="Y10" s="2"/>
      <c r="Z10" s="2"/>
      <c r="AA10" s="2"/>
      <c r="AB10" s="2"/>
      <c r="AC10" s="2"/>
      <c r="AD10" s="2"/>
      <c r="AE10" s="2"/>
      <c r="AF10" s="2"/>
      <c r="AG10" s="2"/>
    </row>
    <row r="11" spans="1:33" x14ac:dyDescent="0.35">
      <c r="A11" s="270"/>
      <c r="B11" s="2"/>
      <c r="C11" s="270"/>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21" customHeight="1" x14ac:dyDescent="0.3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3" ht="18.5" x14ac:dyDescent="0.45">
      <c r="A13" s="293" t="s">
        <v>28</v>
      </c>
      <c r="B13" s="294"/>
      <c r="C13" s="294"/>
      <c r="D13" s="294"/>
      <c r="E13" s="295"/>
      <c r="F13" s="295"/>
      <c r="G13" s="295"/>
      <c r="H13" s="295" t="s">
        <v>29</v>
      </c>
      <c r="I13" s="500">
        <v>1.25</v>
      </c>
      <c r="J13" s="295" t="s">
        <v>30</v>
      </c>
      <c r="K13" s="337"/>
      <c r="L13" s="295"/>
      <c r="M13" s="501">
        <v>0.6</v>
      </c>
      <c r="N13" s="330" t="s">
        <v>31</v>
      </c>
      <c r="O13" s="295"/>
      <c r="P13" s="295"/>
      <c r="Q13" s="424"/>
      <c r="R13" s="2"/>
      <c r="S13" s="2"/>
      <c r="T13" s="2"/>
      <c r="U13" s="2"/>
      <c r="V13" s="2"/>
      <c r="W13" s="2"/>
      <c r="X13" s="2"/>
      <c r="Y13" s="2"/>
      <c r="Z13" s="2"/>
      <c r="AA13" s="2"/>
      <c r="AB13" s="2"/>
      <c r="AC13" s="2"/>
      <c r="AD13" s="2"/>
      <c r="AE13" s="2"/>
      <c r="AF13" s="2"/>
      <c r="AG13" s="2"/>
    </row>
    <row r="14" spans="1:33" x14ac:dyDescent="0.35">
      <c r="A14" s="296" t="s">
        <v>32</v>
      </c>
      <c r="B14" s="297"/>
      <c r="C14" s="298"/>
      <c r="D14" s="299"/>
      <c r="E14" s="299"/>
      <c r="F14" s="299"/>
      <c r="G14" s="299"/>
      <c r="H14" s="299"/>
      <c r="I14" s="487"/>
      <c r="J14" s="487"/>
      <c r="K14" s="338"/>
      <c r="L14" s="487"/>
      <c r="M14" s="338"/>
      <c r="N14" s="293"/>
      <c r="O14" s="293"/>
      <c r="P14" s="299"/>
      <c r="Q14" s="425"/>
      <c r="R14" s="2"/>
      <c r="S14" s="2"/>
      <c r="T14" s="2"/>
      <c r="U14" s="2"/>
      <c r="V14" s="2"/>
      <c r="W14" s="2"/>
      <c r="X14" s="2"/>
      <c r="Y14" s="2"/>
      <c r="Z14" s="2"/>
      <c r="AA14" s="2"/>
      <c r="AB14" s="2"/>
      <c r="AC14" s="2"/>
      <c r="AD14" s="2"/>
      <c r="AE14" s="2"/>
      <c r="AF14" s="2"/>
      <c r="AG14" s="2"/>
    </row>
    <row r="15" spans="1:33" ht="58" x14ac:dyDescent="0.35">
      <c r="A15" s="300" t="s">
        <v>33</v>
      </c>
      <c r="B15" s="301" t="s">
        <v>34</v>
      </c>
      <c r="C15" s="301" t="s">
        <v>35</v>
      </c>
      <c r="D15" s="301" t="s">
        <v>5</v>
      </c>
      <c r="E15" s="301" t="s">
        <v>36</v>
      </c>
      <c r="F15" s="302" t="s">
        <v>37</v>
      </c>
      <c r="G15" s="301" t="s">
        <v>38</v>
      </c>
      <c r="H15" s="301" t="s">
        <v>39</v>
      </c>
      <c r="I15" s="303" t="s">
        <v>40</v>
      </c>
      <c r="J15" s="303" t="s">
        <v>41</v>
      </c>
      <c r="K15" s="303" t="s">
        <v>42</v>
      </c>
      <c r="L15" s="303" t="s">
        <v>43</v>
      </c>
      <c r="M15" s="303" t="s">
        <v>44</v>
      </c>
      <c r="N15" s="301" t="s">
        <v>45</v>
      </c>
      <c r="O15" s="301" t="s">
        <v>46</v>
      </c>
      <c r="P15" s="301" t="s">
        <v>47</v>
      </c>
      <c r="Q15" s="426" t="s">
        <v>48</v>
      </c>
      <c r="R15" s="336"/>
      <c r="S15" s="2"/>
      <c r="T15" s="2"/>
      <c r="U15" s="2"/>
      <c r="V15" s="2"/>
      <c r="W15" s="2"/>
      <c r="X15" s="2"/>
      <c r="Y15" s="2"/>
      <c r="Z15" s="2"/>
      <c r="AA15" s="2"/>
      <c r="AB15" s="2"/>
      <c r="AC15" s="2"/>
      <c r="AD15" s="2"/>
      <c r="AE15" s="2"/>
      <c r="AF15" s="2"/>
      <c r="AG15" s="2"/>
    </row>
    <row r="16" spans="1:33" x14ac:dyDescent="0.35">
      <c r="A16" s="406" t="s">
        <v>49</v>
      </c>
      <c r="B16" s="407"/>
      <c r="C16" s="408">
        <v>75000</v>
      </c>
      <c r="D16" s="409">
        <v>0.09</v>
      </c>
      <c r="E16" s="410">
        <f t="shared" ref="E16" si="0">SUM(C16-(C16*D16))</f>
        <v>68250</v>
      </c>
      <c r="F16" s="411">
        <v>850</v>
      </c>
      <c r="G16" s="412">
        <v>1250</v>
      </c>
      <c r="H16" s="408">
        <f>SUM(F16*C16)/1000</f>
        <v>63750</v>
      </c>
      <c r="I16" s="408">
        <f>SUM(E16*G16)/1000</f>
        <v>85312.5</v>
      </c>
      <c r="J16" s="413">
        <f>SUM(K16/E16)</f>
        <v>0.39523351648351646</v>
      </c>
      <c r="K16" s="414">
        <f>SUM(((I16-H16)*I13)+(I16-H16)/1000)</f>
        <v>26974.6875</v>
      </c>
      <c r="L16" s="412"/>
      <c r="M16" s="415">
        <v>2.35</v>
      </c>
      <c r="N16" s="416">
        <f>SUM(K16*M16)</f>
        <v>63390.515625</v>
      </c>
      <c r="O16" s="416">
        <v>8.5</v>
      </c>
      <c r="P16" s="417">
        <f>SUM(I16*M13)</f>
        <v>51187.5</v>
      </c>
      <c r="Q16" s="427">
        <f>SUM(O16*P16)</f>
        <v>435093.75</v>
      </c>
      <c r="R16" s="430"/>
      <c r="S16" s="2"/>
      <c r="T16" s="2"/>
      <c r="U16" s="2"/>
      <c r="V16" s="2"/>
      <c r="W16" s="2"/>
      <c r="X16" s="2"/>
      <c r="Y16" s="2"/>
      <c r="Z16" s="2"/>
      <c r="AA16" s="2"/>
      <c r="AB16" s="2"/>
      <c r="AC16" s="2"/>
      <c r="AD16" s="2"/>
      <c r="AE16" s="2"/>
      <c r="AF16" s="2"/>
      <c r="AG16" s="2"/>
    </row>
    <row r="17" spans="1:33" x14ac:dyDescent="0.35">
      <c r="A17" s="406" t="s">
        <v>50</v>
      </c>
      <c r="B17" s="407"/>
      <c r="C17" s="408">
        <v>50000</v>
      </c>
      <c r="D17" s="409">
        <v>0.03</v>
      </c>
      <c r="E17" s="408">
        <f>SUM(C17-(C17*D17))</f>
        <v>48500</v>
      </c>
      <c r="F17" s="411">
        <v>1450</v>
      </c>
      <c r="G17" s="408">
        <v>2300</v>
      </c>
      <c r="H17" s="408">
        <f t="shared" ref="H17:H23" si="1">SUM(F17*C17)/1000</f>
        <v>72500</v>
      </c>
      <c r="I17" s="408">
        <f>SUM(E17*G17)/1000</f>
        <v>111550</v>
      </c>
      <c r="J17" s="413">
        <f>SUM(K17/E17)</f>
        <v>1.0072484536082476</v>
      </c>
      <c r="K17" s="417">
        <f>SUM(((I17-H17)*I13)+(I17-H17)/1000)</f>
        <v>48851.55</v>
      </c>
      <c r="L17" s="412"/>
      <c r="M17" s="415">
        <v>2.75</v>
      </c>
      <c r="N17" s="416">
        <f t="shared" ref="N17:N23" si="2">SUM(K17*M17)</f>
        <v>134341.76250000001</v>
      </c>
      <c r="O17" s="418">
        <v>9.5</v>
      </c>
      <c r="P17" s="417">
        <f>SUM(I17*M13)</f>
        <v>66930</v>
      </c>
      <c r="Q17" s="427">
        <f>SUM(K17*O17)</f>
        <v>464089.72500000003</v>
      </c>
      <c r="R17" s="430"/>
      <c r="S17" s="2"/>
      <c r="T17" s="2"/>
      <c r="U17" s="2"/>
      <c r="V17" s="2"/>
      <c r="W17" s="2"/>
      <c r="X17" s="2"/>
      <c r="Y17" s="2"/>
      <c r="Z17" s="2"/>
      <c r="AA17" s="2"/>
      <c r="AB17" s="2"/>
      <c r="AC17" s="2"/>
      <c r="AD17" s="2"/>
      <c r="AE17" s="2"/>
      <c r="AF17" s="2"/>
      <c r="AG17" s="2"/>
    </row>
    <row r="18" spans="1:33" x14ac:dyDescent="0.35">
      <c r="A18" s="406" t="s">
        <v>51</v>
      </c>
      <c r="B18" s="407"/>
      <c r="C18" s="408">
        <v>55000</v>
      </c>
      <c r="D18" s="409">
        <v>0.06</v>
      </c>
      <c r="E18" s="408">
        <f>SUM(C18-(C18*D18))</f>
        <v>51700</v>
      </c>
      <c r="F18" s="419">
        <v>650</v>
      </c>
      <c r="G18" s="408">
        <v>950</v>
      </c>
      <c r="H18" s="408">
        <f t="shared" si="1"/>
        <v>35750</v>
      </c>
      <c r="I18" s="408">
        <f t="shared" ref="I18:I23" si="3">SUM(E18*G18)/1000</f>
        <v>49115</v>
      </c>
      <c r="J18" s="413">
        <f>SUM(K18/E18)</f>
        <v>0.32339680851063834</v>
      </c>
      <c r="K18" s="417">
        <f>SUM(((I18-H18)*I13)+(I18-H18)/1000)</f>
        <v>16719.615000000002</v>
      </c>
      <c r="L18" s="412"/>
      <c r="M18" s="415">
        <v>2.5</v>
      </c>
      <c r="N18" s="416">
        <f t="shared" si="2"/>
        <v>41799.037500000006</v>
      </c>
      <c r="O18" s="418">
        <v>8.5</v>
      </c>
      <c r="P18" s="417">
        <f>SUM(I18*M13)</f>
        <v>29469</v>
      </c>
      <c r="Q18" s="427">
        <f>SUM(O18*P18)</f>
        <v>250486.5</v>
      </c>
      <c r="R18" s="430"/>
      <c r="S18" s="2"/>
      <c r="T18" s="2"/>
      <c r="U18" s="2"/>
      <c r="V18" s="2"/>
      <c r="W18" s="2"/>
      <c r="X18" s="2"/>
      <c r="Y18" s="2"/>
      <c r="Z18" s="2"/>
      <c r="AA18" s="2"/>
      <c r="AB18" s="2"/>
      <c r="AC18" s="2"/>
      <c r="AD18" s="2"/>
      <c r="AE18" s="2"/>
      <c r="AF18" s="2"/>
      <c r="AG18" s="2"/>
    </row>
    <row r="19" spans="1:33" x14ac:dyDescent="0.35">
      <c r="A19" s="420" t="s">
        <v>52</v>
      </c>
      <c r="B19" s="412"/>
      <c r="C19" s="412">
        <v>63250</v>
      </c>
      <c r="D19" s="409">
        <v>0.05</v>
      </c>
      <c r="E19" s="412">
        <f t="shared" ref="E19:E23" si="4">SUM(C19-(C19*D19))</f>
        <v>60087.5</v>
      </c>
      <c r="F19" s="411">
        <v>800</v>
      </c>
      <c r="G19" s="412">
        <v>1200</v>
      </c>
      <c r="H19" s="412">
        <f t="shared" si="1"/>
        <v>50600</v>
      </c>
      <c r="I19" s="412">
        <f t="shared" si="3"/>
        <v>72105</v>
      </c>
      <c r="J19" s="413">
        <f t="shared" ref="J19:J23" si="5">SUM(K19/E19)</f>
        <v>0.44772631578947369</v>
      </c>
      <c r="K19" s="413">
        <f>SUM(((I19-H19)*I13)+(I19-H19)/1000)</f>
        <v>26902.755000000001</v>
      </c>
      <c r="L19" s="412"/>
      <c r="M19" s="421">
        <v>2.5</v>
      </c>
      <c r="N19" s="418">
        <f t="shared" si="2"/>
        <v>67256.887499999997</v>
      </c>
      <c r="O19" s="418">
        <v>7</v>
      </c>
      <c r="P19" s="413">
        <f>SUM(I19*M13)</f>
        <v>43263</v>
      </c>
      <c r="Q19" s="428">
        <f t="shared" ref="Q19:Q23" si="6">SUM(O19*P19)</f>
        <v>302841</v>
      </c>
      <c r="R19" s="430"/>
      <c r="S19" s="2"/>
      <c r="T19" s="2"/>
      <c r="U19" s="2"/>
      <c r="V19" s="2"/>
      <c r="W19" s="2"/>
      <c r="X19" s="2"/>
      <c r="Y19" s="2"/>
      <c r="Z19" s="2"/>
      <c r="AA19" s="2"/>
      <c r="AB19" s="2"/>
      <c r="AC19" s="2"/>
      <c r="AD19" s="2"/>
      <c r="AE19" s="2"/>
      <c r="AF19" s="2"/>
      <c r="AG19" s="2"/>
    </row>
    <row r="20" spans="1:33" x14ac:dyDescent="0.35">
      <c r="A20" s="422" t="s">
        <v>53</v>
      </c>
      <c r="B20" s="412"/>
      <c r="C20" s="412">
        <v>22500</v>
      </c>
      <c r="D20" s="409">
        <v>0.08</v>
      </c>
      <c r="E20" s="412">
        <f t="shared" si="4"/>
        <v>20700</v>
      </c>
      <c r="F20" s="411">
        <v>900</v>
      </c>
      <c r="G20" s="412">
        <v>1350</v>
      </c>
      <c r="H20" s="412">
        <f t="shared" si="1"/>
        <v>20250</v>
      </c>
      <c r="I20" s="412">
        <f t="shared" si="3"/>
        <v>27945</v>
      </c>
      <c r="J20" s="413">
        <f t="shared" si="5"/>
        <v>0.46504565217391303</v>
      </c>
      <c r="K20" s="413">
        <f>SUM(((I20-H20)*I13)+(I20-H20)/1000)</f>
        <v>9626.4449999999997</v>
      </c>
      <c r="L20" s="412"/>
      <c r="M20" s="421">
        <v>2.65</v>
      </c>
      <c r="N20" s="418">
        <f t="shared" si="2"/>
        <v>25510.079249999999</v>
      </c>
      <c r="O20" s="418">
        <v>5.5</v>
      </c>
      <c r="P20" s="413">
        <f>SUM(I20*M13)</f>
        <v>16767</v>
      </c>
      <c r="Q20" s="428">
        <f t="shared" si="6"/>
        <v>92218.5</v>
      </c>
      <c r="R20" s="2"/>
      <c r="S20" s="2"/>
      <c r="T20" s="2"/>
      <c r="U20" s="2"/>
      <c r="V20" s="2"/>
      <c r="W20" s="2"/>
      <c r="X20" s="2"/>
      <c r="Y20" s="2"/>
      <c r="Z20" s="2"/>
      <c r="AA20" s="2"/>
      <c r="AB20" s="2"/>
      <c r="AC20" s="2"/>
      <c r="AD20" s="2"/>
      <c r="AE20" s="2"/>
      <c r="AF20" s="2"/>
      <c r="AG20" s="2"/>
    </row>
    <row r="21" spans="1:33" x14ac:dyDescent="0.35">
      <c r="A21" s="422" t="s">
        <v>50</v>
      </c>
      <c r="B21" s="412"/>
      <c r="C21" s="412">
        <v>173000</v>
      </c>
      <c r="D21" s="409">
        <v>7.0000000000000007E-2</v>
      </c>
      <c r="E21" s="412">
        <f t="shared" si="4"/>
        <v>160890</v>
      </c>
      <c r="F21" s="411">
        <v>1532</v>
      </c>
      <c r="G21" s="412">
        <v>1850</v>
      </c>
      <c r="H21" s="412">
        <f t="shared" si="1"/>
        <v>265036</v>
      </c>
      <c r="I21" s="412">
        <f t="shared" si="3"/>
        <v>297646.5</v>
      </c>
      <c r="J21" s="413">
        <f t="shared" si="5"/>
        <v>0.25356290322580649</v>
      </c>
      <c r="K21" s="413">
        <f>SUM(((I21-H21)*I13)+(I21-H21)/1000)</f>
        <v>40795.735500000003</v>
      </c>
      <c r="L21" s="412"/>
      <c r="M21" s="421">
        <v>2.75</v>
      </c>
      <c r="N21" s="418">
        <f t="shared" si="2"/>
        <v>112188.27262500001</v>
      </c>
      <c r="O21" s="418">
        <v>6.9</v>
      </c>
      <c r="P21" s="413">
        <f>SUM(I21*M13)</f>
        <v>178587.9</v>
      </c>
      <c r="Q21" s="428">
        <f t="shared" si="6"/>
        <v>1232256.51</v>
      </c>
      <c r="R21" s="2"/>
      <c r="S21" s="2"/>
      <c r="T21" s="2"/>
      <c r="U21" s="2"/>
      <c r="V21" s="2"/>
      <c r="W21" s="2"/>
      <c r="X21" s="2"/>
      <c r="Y21" s="2"/>
      <c r="Z21" s="2"/>
      <c r="AA21" s="2"/>
      <c r="AB21" s="2"/>
      <c r="AC21" s="2"/>
      <c r="AD21" s="2"/>
      <c r="AE21" s="2"/>
      <c r="AF21" s="2"/>
      <c r="AG21" s="2"/>
    </row>
    <row r="22" spans="1:33" x14ac:dyDescent="0.35">
      <c r="A22" s="422" t="s">
        <v>51</v>
      </c>
      <c r="B22" s="412"/>
      <c r="C22" s="412">
        <v>56000</v>
      </c>
      <c r="D22" s="409">
        <v>0.09</v>
      </c>
      <c r="E22" s="412">
        <f t="shared" si="4"/>
        <v>50960</v>
      </c>
      <c r="F22" s="411">
        <v>890</v>
      </c>
      <c r="G22" s="412">
        <v>1500</v>
      </c>
      <c r="H22" s="412">
        <f t="shared" si="1"/>
        <v>49840</v>
      </c>
      <c r="I22" s="412">
        <f t="shared" si="3"/>
        <v>76440</v>
      </c>
      <c r="J22" s="413">
        <f t="shared" si="5"/>
        <v>0.65299450549450544</v>
      </c>
      <c r="K22" s="413">
        <f>SUM(((I22-H22)*I13)+(I22-H22)/1000)</f>
        <v>33276.6</v>
      </c>
      <c r="L22" s="412"/>
      <c r="M22" s="421">
        <v>2.65</v>
      </c>
      <c r="N22" s="418">
        <f t="shared" si="2"/>
        <v>88182.989999999991</v>
      </c>
      <c r="O22" s="418">
        <v>5.9</v>
      </c>
      <c r="P22" s="413">
        <f>SUM(I22*M13)</f>
        <v>45864</v>
      </c>
      <c r="Q22" s="428">
        <f t="shared" si="6"/>
        <v>270597.60000000003</v>
      </c>
      <c r="R22" s="2"/>
      <c r="S22" s="2"/>
      <c r="T22" s="2"/>
      <c r="U22" s="2"/>
      <c r="V22" s="2"/>
      <c r="W22" s="2"/>
      <c r="X22" s="2"/>
      <c r="Y22" s="2"/>
      <c r="Z22" s="2"/>
      <c r="AA22" s="2"/>
      <c r="AB22" s="2"/>
      <c r="AC22" s="2"/>
      <c r="AD22" s="2"/>
      <c r="AE22" s="2"/>
      <c r="AF22" s="2"/>
      <c r="AG22" s="2"/>
    </row>
    <row r="23" spans="1:33" x14ac:dyDescent="0.35">
      <c r="A23" s="423" t="s">
        <v>52</v>
      </c>
      <c r="B23" s="412"/>
      <c r="C23" s="412">
        <v>23500</v>
      </c>
      <c r="D23" s="409">
        <v>0.11</v>
      </c>
      <c r="E23" s="412">
        <f t="shared" si="4"/>
        <v>20915</v>
      </c>
      <c r="F23" s="411">
        <v>900</v>
      </c>
      <c r="G23" s="412">
        <v>1750</v>
      </c>
      <c r="H23" s="412">
        <f t="shared" si="1"/>
        <v>21150</v>
      </c>
      <c r="I23" s="412">
        <f t="shared" si="3"/>
        <v>36601.25</v>
      </c>
      <c r="J23" s="413">
        <f t="shared" si="5"/>
        <v>0.92419382022471896</v>
      </c>
      <c r="K23" s="413">
        <f>SUM(((I23-H23)*I13)+(I23-H23)/1000)</f>
        <v>19329.513749999998</v>
      </c>
      <c r="L23" s="412"/>
      <c r="M23" s="421">
        <v>2.2999999999999998</v>
      </c>
      <c r="N23" s="418">
        <f t="shared" si="2"/>
        <v>44457.881624999995</v>
      </c>
      <c r="O23" s="418">
        <v>7.5</v>
      </c>
      <c r="P23" s="413">
        <f>SUM(I23-(I23*M13))</f>
        <v>14640.5</v>
      </c>
      <c r="Q23" s="428">
        <f t="shared" si="6"/>
        <v>109803.75</v>
      </c>
      <c r="R23" s="2"/>
      <c r="S23" s="2"/>
      <c r="T23" s="2"/>
      <c r="U23" s="2"/>
      <c r="V23" s="2"/>
      <c r="W23" s="2"/>
      <c r="X23" s="2"/>
      <c r="Y23" s="2"/>
      <c r="Z23" s="2"/>
      <c r="AA23" s="2"/>
      <c r="AB23" s="2"/>
      <c r="AC23" s="2"/>
      <c r="AD23" s="2"/>
      <c r="AE23" s="2"/>
      <c r="AF23" s="2"/>
      <c r="AG23" s="2"/>
    </row>
    <row r="24" spans="1:33" x14ac:dyDescent="0.35">
      <c r="A24" s="300" t="s">
        <v>54</v>
      </c>
      <c r="B24" s="304"/>
      <c r="C24" s="305">
        <f>SUM(C16:C23)</f>
        <v>518250</v>
      </c>
      <c r="D24" s="306">
        <f>SUM(D16:D23)/7</f>
        <v>8.2857142857142851E-2</v>
      </c>
      <c r="E24" s="305">
        <f>SUM(E16:E23)</f>
        <v>482002.5</v>
      </c>
      <c r="F24" s="307">
        <f>SUM(F16:F23)/8</f>
        <v>996.5</v>
      </c>
      <c r="G24" s="304">
        <f>SUM(G16:G23)/8</f>
        <v>1518.75</v>
      </c>
      <c r="H24" s="304">
        <f>SUM(H16:H23)/8</f>
        <v>72359.5</v>
      </c>
      <c r="I24" s="341">
        <f>SUM(I16:I23)/8</f>
        <v>94589.40625</v>
      </c>
      <c r="J24" s="304">
        <f>SUM(J16:J23)/8</f>
        <v>0.55867524693885251</v>
      </c>
      <c r="K24" s="305">
        <f>SUM(K16:K23)</f>
        <v>222476.90175000002</v>
      </c>
      <c r="L24" s="304"/>
      <c r="M24" s="339">
        <f>SUM(M16:M23)/8</f>
        <v>2.5562499999999999</v>
      </c>
      <c r="N24" s="339">
        <f>SUM(N16:N23)</f>
        <v>577127.42662500008</v>
      </c>
      <c r="O24" s="339">
        <f>SUM(O16:O23)/8</f>
        <v>7.4124999999999996</v>
      </c>
      <c r="P24" s="305">
        <f>SUM(P16:P23)</f>
        <v>446708.9</v>
      </c>
      <c r="Q24" s="429">
        <f>SUM(Q16:Q23)</f>
        <v>3157387.3350000004</v>
      </c>
      <c r="R24" s="2"/>
      <c r="S24" s="2"/>
      <c r="T24" s="2"/>
      <c r="U24" s="2"/>
      <c r="V24" s="2"/>
      <c r="W24" s="2"/>
      <c r="X24" s="2"/>
      <c r="Y24" s="2"/>
      <c r="Z24" s="2"/>
      <c r="AA24" s="2"/>
      <c r="AB24" s="2"/>
      <c r="AC24" s="2"/>
      <c r="AD24" s="2"/>
      <c r="AE24" s="2"/>
      <c r="AF24" s="2"/>
      <c r="AG24" s="2"/>
    </row>
    <row r="25" spans="1:33" x14ac:dyDescent="0.35">
      <c r="A25" s="299"/>
      <c r="B25" s="299"/>
      <c r="C25" s="299"/>
      <c r="D25" s="299"/>
      <c r="E25" s="299"/>
      <c r="F25" s="299"/>
      <c r="G25" s="299"/>
      <c r="H25" s="299"/>
      <c r="I25" s="299"/>
      <c r="J25" s="299"/>
      <c r="K25" s="299"/>
      <c r="L25" s="299"/>
      <c r="M25" s="299"/>
      <c r="N25" s="299"/>
      <c r="O25" s="299"/>
      <c r="P25" s="299"/>
      <c r="Q25" s="425"/>
      <c r="R25" s="2"/>
      <c r="S25" s="2"/>
      <c r="T25" s="2"/>
      <c r="U25" s="2"/>
      <c r="V25" s="2"/>
      <c r="W25" s="2"/>
      <c r="X25" s="2"/>
      <c r="Y25" s="2"/>
      <c r="Z25" s="2"/>
      <c r="AA25" s="2"/>
      <c r="AB25" s="2"/>
      <c r="AC25" s="2"/>
      <c r="AD25" s="2"/>
      <c r="AE25" s="2"/>
      <c r="AF25" s="2"/>
      <c r="AG25" s="2"/>
    </row>
    <row r="26" spans="1:33" x14ac:dyDescent="0.35">
      <c r="A26" s="296" t="s">
        <v>55</v>
      </c>
      <c r="B26" s="297"/>
      <c r="C26" s="298"/>
      <c r="D26" s="299"/>
      <c r="E26" s="293"/>
      <c r="F26" s="293"/>
      <c r="G26" s="293"/>
      <c r="H26" s="293"/>
      <c r="I26" s="293"/>
      <c r="J26" s="293"/>
      <c r="K26" s="293"/>
      <c r="L26" s="293"/>
      <c r="M26" s="293"/>
      <c r="N26" s="293"/>
      <c r="O26" s="293"/>
      <c r="P26" s="293"/>
      <c r="Q26" s="425"/>
      <c r="R26" s="2"/>
      <c r="S26" s="2"/>
      <c r="T26" s="2"/>
      <c r="U26" s="2"/>
      <c r="V26" s="2"/>
      <c r="W26" s="2"/>
      <c r="X26" s="2"/>
      <c r="Y26" s="2"/>
      <c r="Z26" s="2"/>
      <c r="AA26" s="2"/>
      <c r="AB26" s="2"/>
      <c r="AC26" s="2"/>
      <c r="AD26" s="2"/>
      <c r="AE26" s="2"/>
      <c r="AF26" s="2"/>
      <c r="AG26" s="2"/>
    </row>
    <row r="27" spans="1:33" ht="58" x14ac:dyDescent="0.35">
      <c r="A27" s="300" t="s">
        <v>33</v>
      </c>
      <c r="B27" s="301" t="s">
        <v>34</v>
      </c>
      <c r="C27" s="301" t="s">
        <v>56</v>
      </c>
      <c r="D27" s="301" t="s">
        <v>57</v>
      </c>
      <c r="E27" s="301" t="s">
        <v>58</v>
      </c>
      <c r="F27" s="301" t="s">
        <v>59</v>
      </c>
      <c r="G27" s="301" t="s">
        <v>60</v>
      </c>
      <c r="H27" s="301" t="s">
        <v>61</v>
      </c>
      <c r="I27" s="301" t="s">
        <v>62</v>
      </c>
      <c r="J27" s="301" t="s">
        <v>63</v>
      </c>
      <c r="K27" s="301" t="s">
        <v>64</v>
      </c>
      <c r="L27" s="301" t="s">
        <v>65</v>
      </c>
      <c r="M27" s="301" t="s">
        <v>66</v>
      </c>
      <c r="N27" s="301" t="s">
        <v>67</v>
      </c>
      <c r="O27" s="2"/>
      <c r="P27" s="295"/>
      <c r="Q27" s="424"/>
      <c r="R27" s="2"/>
      <c r="S27" s="2"/>
      <c r="T27" s="2"/>
      <c r="U27" s="2"/>
      <c r="V27" s="2"/>
      <c r="W27" s="2"/>
      <c r="X27" s="2"/>
      <c r="Y27" s="2"/>
      <c r="Z27" s="2"/>
      <c r="AA27" s="2"/>
      <c r="AB27" s="2"/>
      <c r="AC27" s="2"/>
      <c r="AD27" s="2"/>
      <c r="AE27" s="2"/>
      <c r="AF27" s="2"/>
      <c r="AG27" s="2"/>
    </row>
    <row r="28" spans="1:33" x14ac:dyDescent="0.35">
      <c r="A28" s="397" t="s">
        <v>68</v>
      </c>
      <c r="B28" s="398"/>
      <c r="C28" s="398">
        <v>150000</v>
      </c>
      <c r="D28" s="399">
        <v>0.05</v>
      </c>
      <c r="E28" s="398">
        <f t="shared" ref="E28:E31" si="7">SUM(C28-(C28*D28))</f>
        <v>142500</v>
      </c>
      <c r="F28" s="398">
        <v>3500</v>
      </c>
      <c r="G28" s="398">
        <f t="shared" ref="G28:G33" si="8">SUM(H28/E28)</f>
        <v>3.1274999999999999</v>
      </c>
      <c r="H28" s="398">
        <f>SUM(((K28-E28)*I13)+(K28-E28)/1000)</f>
        <v>445668.75</v>
      </c>
      <c r="I28" s="400">
        <v>2.75</v>
      </c>
      <c r="J28" s="400">
        <f>SUM(I28*H28)</f>
        <v>1225589.0625</v>
      </c>
      <c r="K28" s="398">
        <f>SUM(E28*F28)/1000</f>
        <v>498750</v>
      </c>
      <c r="L28" s="398">
        <f>SUM(K28*M13)</f>
        <v>299250</v>
      </c>
      <c r="M28" s="400">
        <v>7</v>
      </c>
      <c r="N28" s="400">
        <f>SUM(L28*M28)</f>
        <v>2094750</v>
      </c>
      <c r="O28" s="2"/>
      <c r="P28" s="295"/>
      <c r="Q28" s="424"/>
      <c r="R28" s="2"/>
      <c r="S28" s="2"/>
      <c r="T28" s="2"/>
      <c r="U28" s="2"/>
      <c r="V28" s="2"/>
      <c r="W28" s="2"/>
      <c r="X28" s="2"/>
      <c r="Y28" s="2"/>
      <c r="Z28" s="2"/>
      <c r="AA28" s="2"/>
      <c r="AB28" s="2"/>
      <c r="AC28" s="2"/>
      <c r="AD28" s="2"/>
      <c r="AE28" s="2"/>
      <c r="AF28" s="2"/>
      <c r="AG28" s="2"/>
    </row>
    <row r="29" spans="1:33" x14ac:dyDescent="0.35">
      <c r="A29" s="401" t="s">
        <v>69</v>
      </c>
      <c r="B29" s="398"/>
      <c r="C29" s="398">
        <v>20000</v>
      </c>
      <c r="D29" s="399">
        <v>0.05</v>
      </c>
      <c r="E29" s="398">
        <f t="shared" si="7"/>
        <v>19000</v>
      </c>
      <c r="F29" s="398">
        <v>3500</v>
      </c>
      <c r="G29" s="398">
        <f t="shared" si="8"/>
        <v>3.1274999999999999</v>
      </c>
      <c r="H29" s="398">
        <f>SUM(((K29-E29)*I13)+(K29-E29)/1000)</f>
        <v>59422.5</v>
      </c>
      <c r="I29" s="400">
        <v>5.26</v>
      </c>
      <c r="J29" s="400">
        <f t="shared" ref="J29:J31" si="9">SUM(I29*H29)</f>
        <v>312562.34999999998</v>
      </c>
      <c r="K29" s="398">
        <f t="shared" ref="K29:K31" si="10">SUM(E29*F29)/1000</f>
        <v>66500</v>
      </c>
      <c r="L29" s="398">
        <f>SUM(K29*M13)</f>
        <v>39900</v>
      </c>
      <c r="M29" s="400">
        <v>6</v>
      </c>
      <c r="N29" s="400">
        <f t="shared" ref="N29:N31" si="11">SUM(L29*M29)</f>
        <v>239400</v>
      </c>
      <c r="O29" s="2"/>
      <c r="P29" s="2"/>
      <c r="Q29" s="424"/>
      <c r="R29" s="2"/>
      <c r="S29" s="2"/>
      <c r="T29" s="2"/>
      <c r="U29" s="2"/>
      <c r="V29" s="2"/>
      <c r="W29" s="2"/>
      <c r="X29" s="2"/>
      <c r="Y29" s="2"/>
      <c r="Z29" s="2"/>
      <c r="AA29" s="2"/>
      <c r="AB29" s="2"/>
      <c r="AC29" s="2"/>
      <c r="AD29" s="2"/>
      <c r="AE29" s="2"/>
      <c r="AF29" s="2"/>
      <c r="AG29" s="2"/>
    </row>
    <row r="30" spans="1:33" x14ac:dyDescent="0.35">
      <c r="A30" s="397" t="s">
        <v>70</v>
      </c>
      <c r="B30" s="398"/>
      <c r="C30" s="398">
        <v>250000</v>
      </c>
      <c r="D30" s="399">
        <v>0.05</v>
      </c>
      <c r="E30" s="398">
        <f t="shared" si="7"/>
        <v>237500</v>
      </c>
      <c r="F30" s="398">
        <v>3500</v>
      </c>
      <c r="G30" s="398">
        <f t="shared" si="8"/>
        <v>3.1274999999999999</v>
      </c>
      <c r="H30" s="398">
        <f>SUM(((K30-E30)*I13)+(K30-E30)/1000)</f>
        <v>742781.25</v>
      </c>
      <c r="I30" s="400">
        <v>2.71</v>
      </c>
      <c r="J30" s="400">
        <f t="shared" si="9"/>
        <v>2012937.1875</v>
      </c>
      <c r="K30" s="398">
        <f t="shared" si="10"/>
        <v>831250</v>
      </c>
      <c r="L30" s="398">
        <f>SUM(K30*M13)</f>
        <v>498750</v>
      </c>
      <c r="M30" s="400">
        <v>6</v>
      </c>
      <c r="N30" s="400">
        <f t="shared" si="11"/>
        <v>2992500</v>
      </c>
      <c r="O30" s="2"/>
      <c r="P30" s="295"/>
      <c r="Q30" s="424"/>
      <c r="R30" s="2"/>
      <c r="S30" s="2"/>
      <c r="T30" s="2"/>
      <c r="U30" s="2"/>
      <c r="V30" s="2"/>
      <c r="W30" s="2"/>
      <c r="X30" s="2"/>
      <c r="Y30" s="2"/>
      <c r="Z30" s="2"/>
      <c r="AA30" s="2"/>
      <c r="AB30" s="2"/>
      <c r="AC30" s="2"/>
      <c r="AD30" s="2"/>
      <c r="AE30" s="2"/>
      <c r="AF30" s="2"/>
      <c r="AG30" s="2"/>
    </row>
    <row r="31" spans="1:33" x14ac:dyDescent="0.35">
      <c r="A31" s="397" t="s">
        <v>71</v>
      </c>
      <c r="B31" s="398"/>
      <c r="C31" s="398">
        <v>150000</v>
      </c>
      <c r="D31" s="399">
        <v>0.09</v>
      </c>
      <c r="E31" s="398">
        <f t="shared" si="7"/>
        <v>136500</v>
      </c>
      <c r="F31" s="398">
        <v>3500</v>
      </c>
      <c r="G31" s="398">
        <f t="shared" si="8"/>
        <v>3.1274999999999999</v>
      </c>
      <c r="H31" s="398">
        <f>SUM(((K31-E31)*I13)+(K31-E31)/1000)</f>
        <v>426903.75</v>
      </c>
      <c r="I31" s="400">
        <v>2.6</v>
      </c>
      <c r="J31" s="400">
        <f t="shared" si="9"/>
        <v>1109949.75</v>
      </c>
      <c r="K31" s="398">
        <f t="shared" si="10"/>
        <v>477750</v>
      </c>
      <c r="L31" s="398">
        <f>SUM(K31*M13)</f>
        <v>286650</v>
      </c>
      <c r="M31" s="400">
        <v>5</v>
      </c>
      <c r="N31" s="400">
        <f t="shared" si="11"/>
        <v>1433250</v>
      </c>
      <c r="O31" s="2"/>
      <c r="P31" s="295"/>
      <c r="Q31" s="424"/>
      <c r="R31" s="2"/>
      <c r="S31" s="2"/>
      <c r="T31" s="2"/>
      <c r="U31" s="2"/>
      <c r="V31" s="2"/>
      <c r="W31" s="2"/>
      <c r="X31" s="2"/>
      <c r="Y31" s="2"/>
      <c r="Z31" s="2"/>
      <c r="AA31" s="2"/>
      <c r="AB31" s="2"/>
      <c r="AC31" s="2"/>
      <c r="AD31" s="2"/>
      <c r="AE31" s="2"/>
      <c r="AF31" s="2"/>
      <c r="AG31" s="2"/>
    </row>
    <row r="32" spans="1:33" x14ac:dyDescent="0.35">
      <c r="A32" s="397" t="s">
        <v>72</v>
      </c>
      <c r="B32" s="398"/>
      <c r="C32" s="398">
        <v>235000</v>
      </c>
      <c r="D32" s="399">
        <v>0.05</v>
      </c>
      <c r="E32" s="398">
        <f>SUM(C32-(C32*D32))</f>
        <v>223250</v>
      </c>
      <c r="F32" s="398">
        <v>3500</v>
      </c>
      <c r="G32" s="398">
        <f t="shared" si="8"/>
        <v>3.1274999999999999</v>
      </c>
      <c r="H32" s="398">
        <f>SUM(((K32-E32)*I13)+(K32-E32)/1000)</f>
        <v>698214.375</v>
      </c>
      <c r="I32" s="400">
        <v>2.15</v>
      </c>
      <c r="J32" s="400">
        <f>SUM(I32*H32)</f>
        <v>1501160.90625</v>
      </c>
      <c r="K32" s="398">
        <f>SUM(E32*F32)/1000</f>
        <v>781375</v>
      </c>
      <c r="L32" s="398">
        <f>SUM(K32*M13)</f>
        <v>468825</v>
      </c>
      <c r="M32" s="400">
        <v>8</v>
      </c>
      <c r="N32" s="400">
        <f>SUM(L32*M32)</f>
        <v>3750600</v>
      </c>
      <c r="O32" s="2"/>
      <c r="P32" s="295"/>
      <c r="Q32" s="424"/>
      <c r="R32" s="2"/>
      <c r="S32" s="2"/>
      <c r="T32" s="2"/>
      <c r="U32" s="2"/>
      <c r="V32" s="2"/>
      <c r="W32" s="2"/>
      <c r="X32" s="2"/>
      <c r="Y32" s="2"/>
      <c r="Z32" s="2"/>
      <c r="AA32" s="2"/>
      <c r="AB32" s="2"/>
      <c r="AC32" s="2"/>
      <c r="AD32" s="2"/>
      <c r="AE32" s="2"/>
      <c r="AF32" s="2"/>
      <c r="AG32" s="2"/>
    </row>
    <row r="33" spans="1:33" x14ac:dyDescent="0.35">
      <c r="A33" s="397" t="s">
        <v>73</v>
      </c>
      <c r="B33" s="398"/>
      <c r="C33" s="398">
        <v>16516</v>
      </c>
      <c r="D33" s="399">
        <v>0.05</v>
      </c>
      <c r="E33" s="398">
        <f t="shared" ref="E33:E36" si="12">SUM(C33-(C33*D33))</f>
        <v>15690.2</v>
      </c>
      <c r="F33" s="398">
        <v>3500</v>
      </c>
      <c r="G33" s="398">
        <f t="shared" si="8"/>
        <v>3.1274999999999999</v>
      </c>
      <c r="H33" s="398">
        <f>SUM(((K33-E33)*I13)+(K33-E33)/1000)</f>
        <v>49071.1005</v>
      </c>
      <c r="I33" s="400">
        <v>2.15</v>
      </c>
      <c r="J33" s="400">
        <f t="shared" ref="J33:J36" si="13">SUM(I33*H33)</f>
        <v>105502.866075</v>
      </c>
      <c r="K33" s="398">
        <f t="shared" ref="K33:K36" si="14">SUM(E33*F33)/1000</f>
        <v>54915.7</v>
      </c>
      <c r="L33" s="398">
        <f>SUM(K33*M13)</f>
        <v>32949.42</v>
      </c>
      <c r="M33" s="400">
        <v>8</v>
      </c>
      <c r="N33" s="400">
        <f>SUM(L33*M33)</f>
        <v>263595.36</v>
      </c>
      <c r="O33" s="2"/>
      <c r="P33" s="295"/>
      <c r="Q33" s="424"/>
      <c r="R33" s="2"/>
      <c r="S33" s="2"/>
      <c r="T33" s="2"/>
      <c r="U33" s="2"/>
      <c r="V33" s="2"/>
      <c r="W33" s="2"/>
      <c r="X33" s="2"/>
      <c r="Y33" s="2"/>
      <c r="Z33" s="2"/>
      <c r="AA33" s="2"/>
      <c r="AB33" s="2"/>
      <c r="AC33" s="2"/>
      <c r="AD33" s="2"/>
      <c r="AE33" s="2"/>
      <c r="AF33" s="2"/>
      <c r="AG33" s="2"/>
    </row>
    <row r="34" spans="1:33" x14ac:dyDescent="0.35">
      <c r="A34" s="397" t="s">
        <v>74</v>
      </c>
      <c r="B34" s="398"/>
      <c r="C34" s="398">
        <v>235000</v>
      </c>
      <c r="D34" s="399">
        <v>0.05</v>
      </c>
      <c r="E34" s="398">
        <f t="shared" si="12"/>
        <v>223250</v>
      </c>
      <c r="F34" s="398">
        <v>3500</v>
      </c>
      <c r="G34" s="398">
        <f t="shared" ref="G34:G36" si="15">SUM(H34/E34)</f>
        <v>3.1274999999999999</v>
      </c>
      <c r="H34" s="398">
        <f>SUM(((K34-E34)*I13)+(K34-E34)/1000)</f>
        <v>698214.375</v>
      </c>
      <c r="I34" s="400">
        <v>2.15</v>
      </c>
      <c r="J34" s="400">
        <f>SUM(I34*H34)</f>
        <v>1501160.90625</v>
      </c>
      <c r="K34" s="398">
        <f t="shared" si="14"/>
        <v>781375</v>
      </c>
      <c r="L34" s="398">
        <f>SUM(K34*M13)</f>
        <v>468825</v>
      </c>
      <c r="M34" s="400">
        <v>8</v>
      </c>
      <c r="N34" s="400">
        <f t="shared" ref="N34:N36" si="16">SUM(L34*M34)</f>
        <v>3750600</v>
      </c>
      <c r="O34" s="2"/>
      <c r="P34" s="295"/>
      <c r="Q34" s="424"/>
      <c r="R34" s="2"/>
      <c r="S34" s="2"/>
      <c r="T34" s="2"/>
      <c r="U34" s="2"/>
      <c r="V34" s="2"/>
      <c r="W34" s="2"/>
      <c r="X34" s="2"/>
      <c r="Y34" s="2"/>
      <c r="Z34" s="2"/>
      <c r="AA34" s="2"/>
      <c r="AB34" s="2"/>
      <c r="AC34" s="2"/>
      <c r="AD34" s="2"/>
      <c r="AE34" s="2"/>
      <c r="AF34" s="2"/>
      <c r="AG34" s="2"/>
    </row>
    <row r="35" spans="1:33" x14ac:dyDescent="0.35">
      <c r="A35" s="397" t="s">
        <v>75</v>
      </c>
      <c r="B35" s="398"/>
      <c r="C35" s="398">
        <v>235000</v>
      </c>
      <c r="D35" s="399">
        <v>0.05</v>
      </c>
      <c r="E35" s="398">
        <f t="shared" si="12"/>
        <v>223250</v>
      </c>
      <c r="F35" s="398">
        <v>3500</v>
      </c>
      <c r="G35" s="398">
        <f t="shared" si="15"/>
        <v>3.1274999999999999</v>
      </c>
      <c r="H35" s="398">
        <f>SUM(((K35-E35)*I13)+(K35-E35)/1000)</f>
        <v>698214.375</v>
      </c>
      <c r="I35" s="400">
        <v>2.15</v>
      </c>
      <c r="J35" s="400">
        <f t="shared" si="13"/>
        <v>1501160.90625</v>
      </c>
      <c r="K35" s="398">
        <f t="shared" si="14"/>
        <v>781375</v>
      </c>
      <c r="L35" s="398">
        <f>SUM(K35*M13)</f>
        <v>468825</v>
      </c>
      <c r="M35" s="400">
        <v>8</v>
      </c>
      <c r="N35" s="400">
        <f t="shared" si="16"/>
        <v>3750600</v>
      </c>
      <c r="O35" s="2"/>
      <c r="P35" s="295"/>
      <c r="Q35" s="424"/>
      <c r="R35" s="2"/>
      <c r="S35" s="2"/>
      <c r="T35" s="2"/>
      <c r="U35" s="2"/>
      <c r="V35" s="2"/>
      <c r="W35" s="2"/>
      <c r="X35" s="2"/>
      <c r="Y35" s="2"/>
      <c r="Z35" s="2"/>
      <c r="AA35" s="2"/>
      <c r="AB35" s="2"/>
      <c r="AC35" s="2"/>
      <c r="AD35" s="2"/>
      <c r="AE35" s="2"/>
      <c r="AF35" s="2"/>
      <c r="AG35" s="2"/>
    </row>
    <row r="36" spans="1:33" x14ac:dyDescent="0.35">
      <c r="A36" s="397" t="s">
        <v>76</v>
      </c>
      <c r="B36" s="398"/>
      <c r="C36" s="398">
        <v>235000</v>
      </c>
      <c r="D36" s="399">
        <v>0.05</v>
      </c>
      <c r="E36" s="398">
        <f t="shared" si="12"/>
        <v>223250</v>
      </c>
      <c r="F36" s="398">
        <v>3500</v>
      </c>
      <c r="G36" s="398">
        <f t="shared" si="15"/>
        <v>3.1274999999999999</v>
      </c>
      <c r="H36" s="398">
        <f>SUM(((K36-E36)*I13)+(K36-E36)/1000)</f>
        <v>698214.375</v>
      </c>
      <c r="I36" s="400">
        <v>2.15</v>
      </c>
      <c r="J36" s="400">
        <f t="shared" si="13"/>
        <v>1501160.90625</v>
      </c>
      <c r="K36" s="398">
        <f t="shared" si="14"/>
        <v>781375</v>
      </c>
      <c r="L36" s="398">
        <f>SUM(K36*M13)</f>
        <v>468825</v>
      </c>
      <c r="M36" s="400">
        <v>8</v>
      </c>
      <c r="N36" s="400">
        <f t="shared" si="16"/>
        <v>3750600</v>
      </c>
      <c r="O36" s="2"/>
      <c r="P36" s="295"/>
      <c r="Q36" s="424"/>
      <c r="R36" s="2"/>
      <c r="S36" s="2"/>
      <c r="T36" s="2"/>
      <c r="U36" s="2"/>
      <c r="V36" s="2"/>
      <c r="W36" s="2"/>
      <c r="X36" s="2"/>
      <c r="Y36" s="2"/>
      <c r="Z36" s="2"/>
      <c r="AA36" s="2"/>
      <c r="AB36" s="2"/>
      <c r="AC36" s="2"/>
      <c r="AD36" s="2"/>
      <c r="AE36" s="2"/>
      <c r="AF36" s="2"/>
      <c r="AG36" s="2"/>
    </row>
    <row r="37" spans="1:33" x14ac:dyDescent="0.35">
      <c r="A37" s="402" t="s">
        <v>54</v>
      </c>
      <c r="B37" s="403"/>
      <c r="C37" s="403">
        <f>SUM(C28:C32)</f>
        <v>805000</v>
      </c>
      <c r="D37" s="404">
        <f>SUM(D28:D32)/5</f>
        <v>5.800000000000001E-2</v>
      </c>
      <c r="E37" s="403">
        <f>SUM(E28:E32)</f>
        <v>758750</v>
      </c>
      <c r="F37" s="403">
        <f>SUM(F28:F32)/5</f>
        <v>3500</v>
      </c>
      <c r="G37" s="403">
        <f>SUM(G28:G32)/5</f>
        <v>3.1274999999999999</v>
      </c>
      <c r="H37" s="403">
        <f>SUM(H28:H32)</f>
        <v>2372990.625</v>
      </c>
      <c r="I37" s="405">
        <f>SUM(I28:I32)/5</f>
        <v>3.0939999999999999</v>
      </c>
      <c r="J37" s="405">
        <f>SUM(J28:J32)</f>
        <v>6162199.2562499996</v>
      </c>
      <c r="K37" s="403">
        <f>SUM(K28:K32)/5</f>
        <v>531125</v>
      </c>
      <c r="L37" s="403">
        <f>SUM(L28:L32)/5</f>
        <v>318675</v>
      </c>
      <c r="M37" s="405">
        <f>SUM(M28:M32)/5</f>
        <v>6.4</v>
      </c>
      <c r="N37" s="405">
        <f>SUM(N28:N32)</f>
        <v>10510500</v>
      </c>
      <c r="O37" s="2"/>
      <c r="P37" s="295"/>
      <c r="Q37" s="424"/>
      <c r="R37" s="2"/>
      <c r="S37" s="2"/>
      <c r="T37" s="2"/>
      <c r="U37" s="2"/>
      <c r="V37" s="2"/>
      <c r="W37" s="2"/>
      <c r="X37" s="2"/>
      <c r="Y37" s="2"/>
      <c r="Z37" s="2"/>
      <c r="AA37" s="2"/>
      <c r="AB37" s="2"/>
      <c r="AC37" s="2"/>
      <c r="AD37" s="2"/>
      <c r="AE37" s="2"/>
      <c r="AF37" s="2"/>
      <c r="AG37" s="2"/>
    </row>
    <row r="38" spans="1:33" x14ac:dyDescent="0.35">
      <c r="A38" s="299"/>
      <c r="B38" s="299"/>
      <c r="C38" s="299"/>
      <c r="D38" s="299"/>
      <c r="E38" s="299"/>
      <c r="F38" s="299"/>
      <c r="G38" s="299"/>
      <c r="H38" s="299"/>
      <c r="I38" s="299"/>
      <c r="J38" s="299"/>
      <c r="K38" s="299"/>
      <c r="L38" s="299"/>
      <c r="M38" s="299"/>
      <c r="N38" s="299"/>
      <c r="O38" s="299"/>
      <c r="P38" s="295"/>
      <c r="Q38" s="424"/>
      <c r="R38" s="2"/>
      <c r="S38" s="2"/>
      <c r="T38" s="2"/>
      <c r="U38" s="2"/>
      <c r="V38" s="2"/>
      <c r="W38" s="2"/>
      <c r="X38" s="2"/>
      <c r="Y38" s="2"/>
      <c r="Z38" s="2"/>
      <c r="AA38" s="2"/>
      <c r="AB38" s="2"/>
      <c r="AC38" s="2"/>
      <c r="AD38" s="2"/>
      <c r="AE38" s="2"/>
      <c r="AF38" s="2"/>
      <c r="AG38" s="2"/>
    </row>
    <row r="39" spans="1:33" x14ac:dyDescent="0.35">
      <c r="A39" s="96"/>
      <c r="B39" s="96"/>
      <c r="C39" s="96"/>
      <c r="D39" s="96"/>
      <c r="E39" s="96"/>
      <c r="F39" s="96"/>
      <c r="G39" s="96"/>
      <c r="H39" s="96"/>
      <c r="I39" s="96"/>
      <c r="J39" s="96"/>
      <c r="K39" s="96"/>
      <c r="L39" s="96"/>
      <c r="M39" s="96"/>
      <c r="N39" s="96"/>
    </row>
    <row r="40" spans="1:33" x14ac:dyDescent="0.35">
      <c r="A40" s="96" t="s">
        <v>27</v>
      </c>
      <c r="B40" s="268"/>
      <c r="C40" s="268"/>
      <c r="D40" s="268"/>
      <c r="E40" s="268"/>
      <c r="F40" s="268"/>
      <c r="G40" s="268"/>
      <c r="H40" s="268"/>
      <c r="I40" s="268"/>
      <c r="J40" s="268"/>
      <c r="K40" s="268"/>
      <c r="L40" s="268"/>
      <c r="M40" s="268"/>
      <c r="N40" s="268"/>
    </row>
    <row r="41" spans="1:33" x14ac:dyDescent="0.35">
      <c r="A41" s="96"/>
      <c r="B41" s="269"/>
      <c r="C41" s="269"/>
      <c r="D41" s="269"/>
      <c r="E41" s="269"/>
      <c r="F41" s="269"/>
      <c r="G41" s="269"/>
      <c r="H41" s="269"/>
      <c r="I41" s="269"/>
      <c r="J41" s="269"/>
      <c r="K41" s="269"/>
      <c r="L41" s="269"/>
      <c r="M41" s="269"/>
      <c r="N41" s="269"/>
    </row>
    <row r="42" spans="1:33" x14ac:dyDescent="0.35">
      <c r="A42" s="96"/>
      <c r="B42" s="269"/>
      <c r="C42" s="269"/>
      <c r="D42" s="269"/>
      <c r="E42" s="269"/>
      <c r="F42" s="269"/>
      <c r="G42" s="269"/>
      <c r="H42" s="269"/>
      <c r="I42" s="269"/>
      <c r="J42" s="269"/>
      <c r="K42" s="269"/>
      <c r="L42" s="269"/>
      <c r="M42" s="269"/>
      <c r="N42" s="269"/>
    </row>
    <row r="43" spans="1:33" x14ac:dyDescent="0.35">
      <c r="A43" s="96"/>
      <c r="B43" s="268"/>
      <c r="C43" s="268"/>
      <c r="D43" s="268"/>
      <c r="E43" s="268"/>
      <c r="F43" s="268"/>
      <c r="G43" s="268"/>
      <c r="H43" s="268"/>
      <c r="I43" s="268"/>
      <c r="J43" s="268"/>
      <c r="K43" s="268"/>
      <c r="L43" s="268"/>
      <c r="M43" s="268"/>
      <c r="N43" s="268"/>
    </row>
    <row r="44" spans="1:33" x14ac:dyDescent="0.35">
      <c r="A44" s="96"/>
      <c r="B44" s="269"/>
      <c r="C44" s="269"/>
      <c r="D44" s="269"/>
      <c r="E44" s="269"/>
      <c r="F44" s="269"/>
      <c r="G44" s="269"/>
      <c r="H44" s="269"/>
      <c r="I44" s="269"/>
      <c r="J44" s="269"/>
      <c r="K44" s="269"/>
      <c r="L44" s="269"/>
      <c r="M44" s="269"/>
      <c r="N44" s="269"/>
    </row>
    <row r="45" spans="1:33" x14ac:dyDescent="0.35">
      <c r="A45" s="96"/>
      <c r="B45" s="269"/>
      <c r="C45" s="269"/>
      <c r="D45" s="269"/>
      <c r="E45" s="269"/>
      <c r="F45" s="269"/>
      <c r="G45" s="269"/>
      <c r="H45" s="269"/>
      <c r="I45" s="269"/>
      <c r="J45" s="269"/>
      <c r="K45" s="269"/>
      <c r="L45" s="269"/>
      <c r="M45" s="269"/>
      <c r="N45" s="269"/>
    </row>
    <row r="46" spans="1:33" x14ac:dyDescent="0.35">
      <c r="A46" s="96"/>
      <c r="B46" s="268"/>
      <c r="C46" s="268"/>
      <c r="D46" s="268"/>
      <c r="E46" s="268"/>
      <c r="F46" s="268"/>
      <c r="G46" s="268"/>
      <c r="H46" s="268"/>
      <c r="I46" s="268"/>
      <c r="J46" s="268"/>
      <c r="K46" s="268"/>
      <c r="L46" s="268"/>
      <c r="M46" s="268"/>
      <c r="N46" s="268"/>
    </row>
    <row r="47" spans="1:33" x14ac:dyDescent="0.35">
      <c r="A47" s="96"/>
      <c r="B47" s="269"/>
      <c r="C47" s="269"/>
      <c r="D47" s="269"/>
      <c r="E47" s="269"/>
      <c r="F47" s="269"/>
      <c r="G47" s="269"/>
      <c r="H47" s="269"/>
      <c r="I47" s="269"/>
      <c r="J47" s="269"/>
      <c r="K47" s="269"/>
      <c r="L47" s="269"/>
      <c r="M47" s="269"/>
      <c r="N47" s="269"/>
    </row>
    <row r="48" spans="1:33" x14ac:dyDescent="0.35">
      <c r="A48" s="96"/>
      <c r="B48" s="269"/>
      <c r="C48" s="269"/>
      <c r="D48" s="269"/>
      <c r="E48" s="269"/>
      <c r="F48" s="269"/>
      <c r="G48" s="269"/>
      <c r="H48" s="269"/>
      <c r="I48" s="269"/>
      <c r="J48" s="269"/>
      <c r="K48" s="269"/>
      <c r="L48" s="269"/>
      <c r="M48" s="269"/>
      <c r="N48" s="26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4BD7-6841-4215-8F87-FD25942D1619}">
  <dimension ref="A1:W52"/>
  <sheetViews>
    <sheetView workbookViewId="0">
      <selection activeCell="L9" sqref="L9"/>
    </sheetView>
  </sheetViews>
  <sheetFormatPr defaultRowHeight="15.5" x14ac:dyDescent="0.35"/>
  <cols>
    <col min="1" max="1" width="13.83203125" customWidth="1"/>
    <col min="2" max="2" width="14.25" customWidth="1"/>
    <col min="7" max="10" width="12.83203125" customWidth="1"/>
    <col min="11" max="12" width="15.58203125" customWidth="1"/>
    <col min="13" max="13" width="13.5" customWidth="1"/>
    <col min="23" max="23" width="18" customWidth="1"/>
  </cols>
  <sheetData>
    <row r="1" spans="1:23" ht="177.75" customHeight="1" x14ac:dyDescent="0.35">
      <c r="A1" s="336"/>
      <c r="B1" s="2"/>
      <c r="C1" s="2"/>
      <c r="D1" s="2"/>
      <c r="E1" s="2"/>
      <c r="F1" s="2"/>
      <c r="G1" s="2"/>
      <c r="H1" s="2"/>
      <c r="I1" s="2"/>
      <c r="J1" s="2"/>
      <c r="K1" s="2"/>
      <c r="L1" s="2"/>
      <c r="M1" s="2"/>
      <c r="N1" s="2"/>
      <c r="O1" s="2"/>
      <c r="P1" s="2"/>
      <c r="Q1" s="2"/>
      <c r="R1" s="2"/>
      <c r="S1" s="2"/>
      <c r="T1" s="2"/>
      <c r="U1" s="2"/>
      <c r="V1" s="2"/>
      <c r="W1" s="2"/>
    </row>
    <row r="2" spans="1:23" ht="18.5" x14ac:dyDescent="0.45">
      <c r="A2" s="1"/>
      <c r="B2" s="2"/>
      <c r="C2" s="2"/>
      <c r="D2" s="2"/>
      <c r="E2" s="2"/>
      <c r="F2" s="2"/>
      <c r="G2" s="2"/>
      <c r="H2" s="2"/>
      <c r="I2" s="2"/>
      <c r="J2" s="2"/>
      <c r="K2" s="2"/>
      <c r="L2" s="2"/>
      <c r="M2" s="2"/>
      <c r="N2" s="2"/>
      <c r="O2" s="2"/>
      <c r="P2" s="2"/>
      <c r="Q2" s="2"/>
      <c r="R2" s="2"/>
      <c r="S2" s="2"/>
      <c r="T2" s="2"/>
      <c r="U2" s="2"/>
      <c r="V2" s="2"/>
      <c r="W2" s="2"/>
    </row>
    <row r="3" spans="1:23" ht="18.5" x14ac:dyDescent="0.45">
      <c r="A3" s="479"/>
      <c r="B3" s="43"/>
      <c r="C3" s="43"/>
      <c r="D3" s="43"/>
      <c r="E3" s="43"/>
      <c r="F3" s="2"/>
      <c r="G3" s="2"/>
      <c r="H3" s="2"/>
      <c r="I3" s="2"/>
      <c r="J3" s="2"/>
      <c r="K3" s="2"/>
      <c r="L3" s="2"/>
      <c r="M3" s="2"/>
      <c r="N3" s="2"/>
      <c r="O3" s="2"/>
      <c r="P3" s="2"/>
      <c r="Q3" s="2"/>
      <c r="R3" s="2"/>
      <c r="S3" s="2"/>
      <c r="T3" s="2"/>
      <c r="U3" s="2"/>
      <c r="V3" s="2"/>
      <c r="W3" s="2"/>
    </row>
    <row r="4" spans="1:23" ht="18.5" x14ac:dyDescent="0.45">
      <c r="A4" s="270"/>
      <c r="B4" s="270"/>
      <c r="C4" s="43"/>
      <c r="D4" s="43"/>
      <c r="E4" s="43"/>
      <c r="F4" s="2"/>
      <c r="G4" s="270"/>
      <c r="H4" s="270"/>
      <c r="I4" s="270"/>
      <c r="J4" s="270"/>
      <c r="K4" s="2"/>
      <c r="L4" s="2"/>
      <c r="M4" s="2"/>
      <c r="N4" s="2"/>
      <c r="O4" s="2"/>
      <c r="P4" s="2"/>
      <c r="Q4" s="2"/>
      <c r="R4" s="2"/>
      <c r="S4" s="2"/>
      <c r="T4" s="2"/>
      <c r="U4" s="2"/>
      <c r="V4" s="2"/>
      <c r="W4" s="2"/>
    </row>
    <row r="5" spans="1:23" ht="18.5" x14ac:dyDescent="0.45">
      <c r="A5" s="270"/>
      <c r="B5" s="270"/>
      <c r="C5" s="43"/>
      <c r="D5" s="43"/>
      <c r="E5" s="43"/>
      <c r="F5" s="2"/>
      <c r="G5" s="2"/>
      <c r="H5" s="2"/>
      <c r="I5" s="2"/>
      <c r="J5" s="2"/>
      <c r="K5" s="2"/>
      <c r="L5" s="2"/>
      <c r="M5" s="2"/>
      <c r="N5" s="2"/>
      <c r="O5" s="2"/>
      <c r="P5" s="2"/>
      <c r="Q5" s="2"/>
      <c r="R5" s="2"/>
      <c r="S5" s="2"/>
      <c r="T5" s="2"/>
      <c r="U5" s="2"/>
      <c r="V5" s="2"/>
      <c r="W5" s="2"/>
    </row>
    <row r="6" spans="1:23" ht="18.5" x14ac:dyDescent="0.45">
      <c r="A6" s="270"/>
      <c r="B6" s="270"/>
      <c r="C6" s="43"/>
      <c r="D6" s="43"/>
      <c r="E6" s="43"/>
      <c r="F6" s="2"/>
      <c r="G6" s="2"/>
      <c r="H6" s="2"/>
      <c r="I6" s="2"/>
      <c r="J6" s="2"/>
      <c r="K6" s="2"/>
      <c r="L6" s="2"/>
      <c r="M6" s="2"/>
      <c r="N6" s="2"/>
      <c r="O6" s="2"/>
      <c r="P6" s="2"/>
      <c r="Q6" s="2"/>
      <c r="R6" s="2"/>
      <c r="S6" s="2"/>
      <c r="T6" s="2"/>
      <c r="U6" s="2"/>
      <c r="V6" s="2"/>
      <c r="W6" s="2"/>
    </row>
    <row r="7" spans="1:23" ht="18.5" x14ac:dyDescent="0.45">
      <c r="A7" s="480"/>
      <c r="B7" s="270"/>
      <c r="C7" s="43"/>
      <c r="D7" s="43"/>
      <c r="E7" s="43"/>
      <c r="F7" s="2"/>
      <c r="G7" s="2"/>
      <c r="H7" s="2"/>
      <c r="I7" s="2"/>
      <c r="J7" s="2"/>
      <c r="K7" s="2"/>
      <c r="L7" s="2"/>
      <c r="M7" s="2"/>
      <c r="N7" s="2"/>
      <c r="O7" s="2"/>
      <c r="P7" s="2"/>
      <c r="Q7" s="2"/>
      <c r="R7" s="2"/>
      <c r="S7" s="2"/>
      <c r="T7" s="2"/>
      <c r="U7" s="2"/>
      <c r="V7" s="2"/>
      <c r="W7" s="2"/>
    </row>
    <row r="8" spans="1:23" ht="18.5" x14ac:dyDescent="0.45">
      <c r="A8" s="480"/>
      <c r="B8" s="270"/>
      <c r="C8" s="43"/>
      <c r="D8" s="43"/>
      <c r="E8" s="43"/>
      <c r="F8" s="2"/>
      <c r="G8" s="2"/>
      <c r="H8" s="2"/>
      <c r="I8" s="2"/>
      <c r="J8" s="2"/>
      <c r="K8" s="2"/>
      <c r="L8" s="2"/>
      <c r="M8" s="2"/>
      <c r="N8" s="2"/>
      <c r="O8" s="2"/>
      <c r="P8" s="2"/>
      <c r="Q8" s="2"/>
      <c r="R8" s="2"/>
      <c r="S8" s="2"/>
      <c r="T8" s="2"/>
      <c r="U8" s="2"/>
      <c r="V8" s="2"/>
      <c r="W8" s="2"/>
    </row>
    <row r="9" spans="1:23" ht="18.5" x14ac:dyDescent="0.45">
      <c r="A9" s="481"/>
      <c r="B9" s="31"/>
      <c r="C9" s="482"/>
      <c r="D9" s="482"/>
      <c r="E9" s="482"/>
      <c r="F9" s="483"/>
      <c r="G9" s="38"/>
      <c r="H9" s="38"/>
      <c r="I9" s="38"/>
      <c r="J9" s="38"/>
      <c r="K9" s="2"/>
      <c r="L9" s="2"/>
      <c r="M9" s="2"/>
      <c r="N9" s="2"/>
      <c r="O9" s="2"/>
      <c r="P9" s="2"/>
      <c r="Q9" s="2"/>
      <c r="R9" s="2"/>
      <c r="S9" s="2"/>
      <c r="T9" s="2"/>
      <c r="U9" s="2"/>
      <c r="V9" s="2"/>
      <c r="W9" s="2"/>
    </row>
    <row r="10" spans="1:23" x14ac:dyDescent="0.35">
      <c r="A10" s="480"/>
      <c r="B10" s="270"/>
      <c r="C10" s="2"/>
      <c r="D10" s="2"/>
      <c r="E10" s="2"/>
      <c r="F10" s="2"/>
      <c r="G10" s="2"/>
      <c r="H10" s="2"/>
      <c r="I10" s="2"/>
      <c r="J10" s="2"/>
      <c r="K10" s="2"/>
      <c r="L10" s="2"/>
      <c r="M10" s="2"/>
      <c r="N10" s="331"/>
      <c r="O10" s="2"/>
      <c r="P10" s="2"/>
      <c r="Q10" s="2"/>
      <c r="R10" s="2"/>
      <c r="S10" s="2"/>
      <c r="T10" s="2"/>
      <c r="U10" s="2"/>
      <c r="V10" s="2"/>
      <c r="W10" s="2"/>
    </row>
    <row r="11" spans="1:23" x14ac:dyDescent="0.35">
      <c r="A11" s="270"/>
      <c r="B11" s="270"/>
      <c r="C11" s="2"/>
      <c r="D11" s="2"/>
      <c r="E11" s="2"/>
      <c r="F11" s="2"/>
      <c r="G11" s="2"/>
      <c r="H11" s="2"/>
      <c r="I11" s="2"/>
      <c r="J11" s="2"/>
      <c r="K11" s="2"/>
      <c r="L11" s="2"/>
      <c r="M11" s="2"/>
      <c r="N11" s="2"/>
      <c r="O11" s="2"/>
      <c r="P11" s="2"/>
      <c r="Q11" s="2"/>
      <c r="R11" s="2"/>
      <c r="S11" s="2"/>
      <c r="T11" s="2"/>
      <c r="U11" s="2"/>
      <c r="V11" s="2"/>
      <c r="W11" s="2"/>
    </row>
    <row r="12" spans="1:23" x14ac:dyDescent="0.35">
      <c r="A12" s="2"/>
      <c r="B12" s="2"/>
      <c r="C12" s="2"/>
      <c r="D12" s="2"/>
      <c r="E12" s="2"/>
      <c r="F12" s="2"/>
      <c r="G12" s="2"/>
      <c r="H12" s="2"/>
      <c r="I12" s="2"/>
      <c r="J12" s="2"/>
      <c r="K12" s="2"/>
      <c r="L12" s="2"/>
      <c r="M12" s="2"/>
      <c r="N12" s="2"/>
      <c r="O12" s="2"/>
      <c r="P12" s="2"/>
      <c r="Q12" s="2"/>
      <c r="R12" s="2"/>
      <c r="S12" s="2"/>
      <c r="T12" s="2"/>
      <c r="U12" s="2"/>
      <c r="V12" s="2"/>
      <c r="W12" s="2"/>
    </row>
    <row r="13" spans="1:23" x14ac:dyDescent="0.35">
      <c r="A13" s="431" t="s">
        <v>77</v>
      </c>
      <c r="B13" s="432"/>
      <c r="C13" s="39"/>
      <c r="D13" s="39"/>
      <c r="E13" s="38"/>
      <c r="F13" s="31"/>
      <c r="G13" s="40"/>
      <c r="H13" s="40"/>
      <c r="I13" s="40"/>
      <c r="J13" s="40"/>
      <c r="K13" s="41"/>
      <c r="L13" s="41"/>
      <c r="M13" s="31"/>
      <c r="N13" s="2"/>
      <c r="O13" s="2"/>
      <c r="P13" s="2"/>
      <c r="Q13" s="2"/>
      <c r="R13" s="2"/>
      <c r="S13" s="2"/>
      <c r="T13" s="2"/>
      <c r="U13" s="2"/>
      <c r="V13" s="2"/>
      <c r="W13" s="2"/>
    </row>
    <row r="14" spans="1:23" ht="58" x14ac:dyDescent="0.35">
      <c r="A14" s="433" t="s">
        <v>33</v>
      </c>
      <c r="B14" s="434" t="s">
        <v>34</v>
      </c>
      <c r="C14" s="435" t="s">
        <v>78</v>
      </c>
      <c r="D14" s="468" t="s">
        <v>79</v>
      </c>
      <c r="E14" s="435" t="s">
        <v>80</v>
      </c>
      <c r="F14" s="434" t="s">
        <v>5</v>
      </c>
      <c r="G14" s="436" t="s">
        <v>81</v>
      </c>
      <c r="H14" s="436" t="s">
        <v>82</v>
      </c>
      <c r="I14" s="436" t="s">
        <v>83</v>
      </c>
      <c r="J14" s="436" t="s">
        <v>84</v>
      </c>
      <c r="K14" s="435" t="s">
        <v>85</v>
      </c>
      <c r="L14" s="435" t="s">
        <v>86</v>
      </c>
      <c r="M14" s="434" t="s">
        <v>87</v>
      </c>
      <c r="N14" s="2"/>
      <c r="O14" s="2"/>
      <c r="P14" s="2"/>
      <c r="Q14" s="2"/>
      <c r="R14" s="2"/>
      <c r="S14" s="2"/>
      <c r="T14" s="2"/>
      <c r="U14" s="2"/>
      <c r="V14" s="2"/>
      <c r="W14" s="2"/>
    </row>
    <row r="15" spans="1:23" x14ac:dyDescent="0.35">
      <c r="A15" s="437" t="s">
        <v>88</v>
      </c>
      <c r="B15" s="438" t="s">
        <v>89</v>
      </c>
      <c r="C15" s="454">
        <v>200</v>
      </c>
      <c r="D15" s="452">
        <v>2500</v>
      </c>
      <c r="E15" s="438">
        <f>SUM(C15*D15)</f>
        <v>500000</v>
      </c>
      <c r="F15" s="473">
        <v>0.3</v>
      </c>
      <c r="G15" s="440">
        <f>SUM(E15-(F15*E15))</f>
        <v>350000</v>
      </c>
      <c r="H15" s="472">
        <v>15</v>
      </c>
      <c r="I15" s="472">
        <f>SUM(G15*H15)</f>
        <v>5250000</v>
      </c>
      <c r="J15" s="475">
        <v>0.8</v>
      </c>
      <c r="K15" s="439">
        <f>SUM(I15-(J15*I15))</f>
        <v>1050000</v>
      </c>
      <c r="L15" s="461">
        <v>1.1000000000000001</v>
      </c>
      <c r="M15" s="465">
        <f>SUM(K15*L15)</f>
        <v>1155000</v>
      </c>
      <c r="N15" s="2"/>
      <c r="O15" s="2"/>
      <c r="P15" s="2"/>
      <c r="Q15" s="2"/>
      <c r="R15" s="2"/>
      <c r="S15" s="2"/>
      <c r="T15" s="2"/>
      <c r="U15" s="2"/>
      <c r="V15" s="2"/>
      <c r="W15" s="2"/>
    </row>
    <row r="16" spans="1:23" x14ac:dyDescent="0.35">
      <c r="A16" s="442"/>
      <c r="B16" s="439"/>
      <c r="C16" s="454">
        <v>0</v>
      </c>
      <c r="D16" s="439">
        <v>0</v>
      </c>
      <c r="E16" s="443">
        <f t="shared" ref="E16:E20" si="0">SUM(C16*D16)</f>
        <v>0</v>
      </c>
      <c r="F16" s="473">
        <v>0</v>
      </c>
      <c r="G16" s="439">
        <f t="shared" ref="G16:G20" si="1">SUM(E16-(F16*E16))</f>
        <v>0</v>
      </c>
      <c r="H16" s="439">
        <v>0</v>
      </c>
      <c r="I16" s="439">
        <f t="shared" ref="I16:I20" si="2">SUM(G16*H16)</f>
        <v>0</v>
      </c>
      <c r="J16" s="473">
        <v>0</v>
      </c>
      <c r="K16" s="439">
        <f t="shared" ref="K16:K20" si="3">SUM(I16-(J16*I16))</f>
        <v>0</v>
      </c>
      <c r="L16" s="461">
        <v>0</v>
      </c>
      <c r="M16" s="441">
        <f t="shared" ref="M16:M20" si="4">SUM(K16*L16)</f>
        <v>0</v>
      </c>
      <c r="N16" s="2"/>
      <c r="O16" s="2"/>
      <c r="P16" s="2"/>
      <c r="Q16" s="2"/>
      <c r="R16" s="2"/>
      <c r="S16" s="2"/>
      <c r="T16" s="2"/>
      <c r="U16" s="2"/>
      <c r="V16" s="2"/>
      <c r="W16" s="2"/>
    </row>
    <row r="17" spans="1:23" x14ac:dyDescent="0.35">
      <c r="A17" s="444"/>
      <c r="B17" s="439"/>
      <c r="C17" s="454">
        <v>0</v>
      </c>
      <c r="D17" s="439">
        <v>0</v>
      </c>
      <c r="E17" s="443">
        <f t="shared" si="0"/>
        <v>0</v>
      </c>
      <c r="F17" s="473">
        <v>0</v>
      </c>
      <c r="G17" s="439">
        <f t="shared" si="1"/>
        <v>0</v>
      </c>
      <c r="H17" s="439">
        <v>0</v>
      </c>
      <c r="I17" s="439">
        <f t="shared" si="2"/>
        <v>0</v>
      </c>
      <c r="J17" s="473">
        <v>0</v>
      </c>
      <c r="K17" s="439">
        <f t="shared" si="3"/>
        <v>0</v>
      </c>
      <c r="L17" s="461">
        <v>0</v>
      </c>
      <c r="M17" s="441">
        <f t="shared" si="4"/>
        <v>0</v>
      </c>
      <c r="N17" s="2"/>
      <c r="O17" s="2"/>
      <c r="P17" s="2"/>
      <c r="Q17" s="2"/>
      <c r="R17" s="2"/>
      <c r="S17" s="2"/>
      <c r="T17" s="2"/>
      <c r="U17" s="2"/>
      <c r="V17" s="2"/>
      <c r="W17" s="2"/>
    </row>
    <row r="18" spans="1:23" x14ac:dyDescent="0.35">
      <c r="A18" s="444"/>
      <c r="B18" s="439"/>
      <c r="C18" s="454">
        <v>0</v>
      </c>
      <c r="D18" s="439">
        <v>0</v>
      </c>
      <c r="E18" s="443">
        <f t="shared" si="0"/>
        <v>0</v>
      </c>
      <c r="F18" s="473">
        <v>0</v>
      </c>
      <c r="G18" s="439">
        <f t="shared" si="1"/>
        <v>0</v>
      </c>
      <c r="H18" s="439">
        <v>0</v>
      </c>
      <c r="I18" s="439">
        <f t="shared" si="2"/>
        <v>0</v>
      </c>
      <c r="J18" s="473">
        <v>0</v>
      </c>
      <c r="K18" s="439">
        <f t="shared" si="3"/>
        <v>0</v>
      </c>
      <c r="L18" s="461">
        <v>0</v>
      </c>
      <c r="M18" s="441">
        <f t="shared" si="4"/>
        <v>0</v>
      </c>
      <c r="N18" s="2"/>
      <c r="O18" s="2"/>
      <c r="P18" s="2"/>
      <c r="Q18" s="2"/>
      <c r="R18" s="2"/>
      <c r="S18" s="2"/>
      <c r="T18" s="2"/>
      <c r="U18" s="2"/>
      <c r="V18" s="2"/>
      <c r="W18" s="2"/>
    </row>
    <row r="19" spans="1:23" x14ac:dyDescent="0.35">
      <c r="A19" s="444"/>
      <c r="B19" s="439"/>
      <c r="C19" s="454">
        <v>0</v>
      </c>
      <c r="D19" s="439">
        <v>0</v>
      </c>
      <c r="E19" s="443">
        <f t="shared" si="0"/>
        <v>0</v>
      </c>
      <c r="F19" s="473">
        <v>0</v>
      </c>
      <c r="G19" s="439">
        <f t="shared" si="1"/>
        <v>0</v>
      </c>
      <c r="H19" s="439">
        <v>0</v>
      </c>
      <c r="I19" s="439">
        <f t="shared" si="2"/>
        <v>0</v>
      </c>
      <c r="J19" s="473">
        <v>0</v>
      </c>
      <c r="K19" s="439">
        <f t="shared" si="3"/>
        <v>0</v>
      </c>
      <c r="L19" s="461">
        <v>0</v>
      </c>
      <c r="M19" s="441">
        <f t="shared" si="4"/>
        <v>0</v>
      </c>
      <c r="N19" s="2"/>
      <c r="O19" s="2"/>
      <c r="P19" s="2"/>
      <c r="Q19" s="2"/>
      <c r="R19" s="2"/>
      <c r="S19" s="2"/>
      <c r="T19" s="2"/>
      <c r="U19" s="2"/>
      <c r="V19" s="2"/>
      <c r="W19" s="2"/>
    </row>
    <row r="20" spans="1:23" x14ac:dyDescent="0.35">
      <c r="A20" s="445"/>
      <c r="B20" s="446"/>
      <c r="C20" s="455">
        <v>0</v>
      </c>
      <c r="D20" s="446">
        <v>0</v>
      </c>
      <c r="E20" s="447">
        <f t="shared" si="0"/>
        <v>0</v>
      </c>
      <c r="F20" s="474">
        <v>0</v>
      </c>
      <c r="G20" s="446">
        <f t="shared" si="1"/>
        <v>0</v>
      </c>
      <c r="H20" s="446">
        <v>0</v>
      </c>
      <c r="I20" s="446">
        <f t="shared" si="2"/>
        <v>0</v>
      </c>
      <c r="J20" s="474">
        <v>0</v>
      </c>
      <c r="K20" s="446">
        <f t="shared" si="3"/>
        <v>0</v>
      </c>
      <c r="L20" s="462">
        <v>0</v>
      </c>
      <c r="M20" s="462">
        <f t="shared" si="4"/>
        <v>0</v>
      </c>
      <c r="N20" s="2"/>
      <c r="O20" s="2"/>
      <c r="P20" s="2"/>
      <c r="Q20" s="2"/>
      <c r="R20" s="2"/>
      <c r="S20" s="2"/>
      <c r="T20" s="2"/>
      <c r="U20" s="2"/>
      <c r="V20" s="2"/>
      <c r="W20" s="2"/>
    </row>
    <row r="21" spans="1:23" x14ac:dyDescent="0.35">
      <c r="A21" s="433" t="s">
        <v>14</v>
      </c>
      <c r="B21" s="448"/>
      <c r="C21" s="449"/>
      <c r="D21" s="469"/>
      <c r="E21" s="449"/>
      <c r="F21" s="449"/>
      <c r="G21" s="450"/>
      <c r="H21" s="450"/>
      <c r="I21" s="450"/>
      <c r="J21" s="450"/>
      <c r="K21" s="449"/>
      <c r="L21" s="449"/>
      <c r="M21" s="451">
        <f>SUM(M15:M20)</f>
        <v>1155000</v>
      </c>
      <c r="N21" s="2"/>
      <c r="O21" s="2"/>
      <c r="P21" s="2"/>
      <c r="Q21" s="2"/>
      <c r="R21" s="2"/>
      <c r="S21" s="2"/>
      <c r="T21" s="2"/>
      <c r="U21" s="2"/>
      <c r="V21" s="2"/>
      <c r="W21" s="2"/>
    </row>
    <row r="22" spans="1:23" x14ac:dyDescent="0.35">
      <c r="A22" s="31"/>
      <c r="B22" s="31"/>
      <c r="C22" s="31"/>
      <c r="D22" s="31"/>
      <c r="E22" s="31"/>
      <c r="F22" s="31"/>
      <c r="G22" s="31"/>
      <c r="H22" s="31"/>
      <c r="I22" s="31"/>
      <c r="J22" s="31"/>
      <c r="K22" s="31"/>
      <c r="L22" s="31"/>
      <c r="M22" s="31"/>
      <c r="N22" s="2"/>
      <c r="O22" s="2"/>
      <c r="P22" s="2"/>
      <c r="Q22" s="2"/>
      <c r="R22" s="2"/>
      <c r="S22" s="2"/>
      <c r="T22" s="2"/>
      <c r="U22" s="2"/>
      <c r="V22" s="2"/>
      <c r="W22" s="2"/>
    </row>
    <row r="23" spans="1:23" x14ac:dyDescent="0.35">
      <c r="A23" s="431" t="s">
        <v>90</v>
      </c>
      <c r="B23" s="432"/>
      <c r="C23" s="39"/>
      <c r="D23" s="39"/>
      <c r="E23" s="38"/>
      <c r="F23" s="31"/>
      <c r="G23" s="40"/>
      <c r="H23" s="40"/>
      <c r="I23" s="40"/>
      <c r="J23" s="40"/>
      <c r="K23" s="41"/>
      <c r="L23" s="41"/>
      <c r="M23" s="31"/>
      <c r="N23" s="2"/>
      <c r="O23" s="2"/>
      <c r="P23" s="2"/>
      <c r="Q23" s="2"/>
      <c r="R23" s="2"/>
      <c r="S23" s="2"/>
      <c r="T23" s="2"/>
      <c r="U23" s="2"/>
      <c r="V23" s="2"/>
      <c r="W23" s="2"/>
    </row>
    <row r="24" spans="1:23" ht="69.75" customHeight="1" x14ac:dyDescent="0.35">
      <c r="A24" s="456" t="s">
        <v>33</v>
      </c>
      <c r="B24" s="434" t="s">
        <v>34</v>
      </c>
      <c r="C24" s="470" t="s">
        <v>78</v>
      </c>
      <c r="D24" s="435" t="s">
        <v>79</v>
      </c>
      <c r="E24" s="471" t="s">
        <v>80</v>
      </c>
      <c r="F24" s="434" t="s">
        <v>5</v>
      </c>
      <c r="G24" s="436" t="s">
        <v>81</v>
      </c>
      <c r="H24" s="436" t="s">
        <v>82</v>
      </c>
      <c r="I24" s="436" t="s">
        <v>83</v>
      </c>
      <c r="J24" s="436" t="s">
        <v>84</v>
      </c>
      <c r="K24" s="435" t="s">
        <v>85</v>
      </c>
      <c r="L24" s="435" t="s">
        <v>86</v>
      </c>
      <c r="M24" s="434" t="s">
        <v>87</v>
      </c>
      <c r="N24" s="2"/>
      <c r="O24" s="2"/>
      <c r="P24" s="2"/>
      <c r="Q24" s="2"/>
      <c r="R24" s="2"/>
      <c r="S24" s="2"/>
      <c r="T24" s="2"/>
      <c r="U24" s="2"/>
      <c r="V24" s="2"/>
      <c r="W24" s="2"/>
    </row>
    <row r="25" spans="1:23" x14ac:dyDescent="0.35">
      <c r="A25" s="458" t="s">
        <v>91</v>
      </c>
      <c r="B25" s="438" t="s">
        <v>89</v>
      </c>
      <c r="C25" s="439">
        <v>200</v>
      </c>
      <c r="D25" s="439">
        <v>2500</v>
      </c>
      <c r="E25" s="452">
        <f t="shared" ref="E25:E33" si="5">SUM(C25*D25)</f>
        <v>500000</v>
      </c>
      <c r="F25" s="477">
        <v>0.3</v>
      </c>
      <c r="G25" s="439">
        <f t="shared" ref="G25:G33" si="6">SUM(E25-(F25*E25))</f>
        <v>350000</v>
      </c>
      <c r="H25" s="439">
        <v>15</v>
      </c>
      <c r="I25" s="439">
        <f t="shared" ref="I25:I33" si="7">SUM(G25*H25)</f>
        <v>5250000</v>
      </c>
      <c r="J25" s="473">
        <v>0.8</v>
      </c>
      <c r="K25" s="452">
        <f t="shared" ref="K25:K33" si="8">SUM(I25-(J25*I25))</f>
        <v>1050000</v>
      </c>
      <c r="L25" s="460">
        <v>1.1000000000000001</v>
      </c>
      <c r="M25" s="460">
        <f t="shared" ref="M25:M33" si="9">SUM(K25*L25)</f>
        <v>1155000</v>
      </c>
      <c r="N25" s="2"/>
      <c r="O25" s="2"/>
      <c r="P25" s="2"/>
      <c r="Q25" s="2"/>
      <c r="R25" s="2"/>
      <c r="S25" s="2"/>
      <c r="T25" s="2"/>
      <c r="U25" s="2"/>
      <c r="V25" s="2"/>
      <c r="W25" s="2"/>
    </row>
    <row r="26" spans="1:23" x14ac:dyDescent="0.35">
      <c r="A26" s="442" t="s">
        <v>92</v>
      </c>
      <c r="B26" s="438"/>
      <c r="C26" s="439">
        <v>200</v>
      </c>
      <c r="D26" s="439">
        <v>3500</v>
      </c>
      <c r="E26" s="439">
        <f t="shared" si="5"/>
        <v>700000</v>
      </c>
      <c r="F26" s="473">
        <v>0.3</v>
      </c>
      <c r="G26" s="439">
        <f t="shared" si="6"/>
        <v>490000</v>
      </c>
      <c r="H26" s="439">
        <v>15</v>
      </c>
      <c r="I26" s="439">
        <f t="shared" si="7"/>
        <v>7350000</v>
      </c>
      <c r="J26" s="473">
        <v>0.8</v>
      </c>
      <c r="K26" s="439">
        <f t="shared" si="8"/>
        <v>1470000</v>
      </c>
      <c r="L26" s="461">
        <v>1.1000000000000001</v>
      </c>
      <c r="M26" s="461">
        <f t="shared" si="9"/>
        <v>1617000.0000000002</v>
      </c>
      <c r="N26" s="2"/>
      <c r="O26" s="2"/>
      <c r="P26" s="2"/>
      <c r="Q26" s="2"/>
      <c r="R26" s="2"/>
      <c r="S26" s="2"/>
      <c r="T26" s="2"/>
      <c r="U26" s="2"/>
      <c r="V26" s="2"/>
      <c r="W26" s="2"/>
    </row>
    <row r="27" spans="1:23" x14ac:dyDescent="0.35">
      <c r="A27" s="453" t="s">
        <v>93</v>
      </c>
      <c r="B27" s="438"/>
      <c r="C27" s="439">
        <v>200</v>
      </c>
      <c r="D27" s="439">
        <v>2500</v>
      </c>
      <c r="E27" s="439">
        <f t="shared" si="5"/>
        <v>500000</v>
      </c>
      <c r="F27" s="473">
        <v>0.3</v>
      </c>
      <c r="G27" s="439">
        <f t="shared" si="6"/>
        <v>350000</v>
      </c>
      <c r="H27" s="439">
        <v>15</v>
      </c>
      <c r="I27" s="439">
        <f t="shared" si="7"/>
        <v>5250000</v>
      </c>
      <c r="J27" s="473">
        <v>0.8</v>
      </c>
      <c r="K27" s="439">
        <f t="shared" si="8"/>
        <v>1050000</v>
      </c>
      <c r="L27" s="461">
        <v>1.1000000000000001</v>
      </c>
      <c r="M27" s="461">
        <f t="shared" si="9"/>
        <v>1155000</v>
      </c>
      <c r="N27" s="2"/>
      <c r="O27" s="2"/>
      <c r="P27" s="2"/>
      <c r="Q27" s="2"/>
      <c r="R27" s="2"/>
      <c r="S27" s="2"/>
      <c r="T27" s="2"/>
      <c r="U27" s="2"/>
      <c r="V27" s="2"/>
      <c r="W27" s="2"/>
    </row>
    <row r="28" spans="1:23" x14ac:dyDescent="0.35">
      <c r="A28" s="453" t="s">
        <v>94</v>
      </c>
      <c r="B28" s="438"/>
      <c r="C28" s="439">
        <v>200</v>
      </c>
      <c r="D28" s="439">
        <v>6600</v>
      </c>
      <c r="E28" s="439">
        <f t="shared" si="5"/>
        <v>1320000</v>
      </c>
      <c r="F28" s="473">
        <v>0.3</v>
      </c>
      <c r="G28" s="439">
        <f t="shared" si="6"/>
        <v>924000</v>
      </c>
      <c r="H28" s="439">
        <v>11</v>
      </c>
      <c r="I28" s="439">
        <f t="shared" si="7"/>
        <v>10164000</v>
      </c>
      <c r="J28" s="473">
        <v>0.8</v>
      </c>
      <c r="K28" s="439">
        <f t="shared" si="8"/>
        <v>2032800</v>
      </c>
      <c r="L28" s="461">
        <v>1.1000000000000001</v>
      </c>
      <c r="M28" s="461">
        <f t="shared" si="9"/>
        <v>2236080</v>
      </c>
      <c r="N28" s="2"/>
      <c r="O28" s="2"/>
      <c r="P28" s="2"/>
      <c r="Q28" s="2"/>
      <c r="R28" s="2"/>
      <c r="S28" s="2"/>
      <c r="T28" s="2"/>
      <c r="U28" s="2"/>
      <c r="V28" s="2"/>
      <c r="W28" s="2"/>
    </row>
    <row r="29" spans="1:23" x14ac:dyDescent="0.35">
      <c r="A29" s="453" t="s">
        <v>95</v>
      </c>
      <c r="B29" s="438"/>
      <c r="C29" s="439">
        <v>200</v>
      </c>
      <c r="D29" s="438">
        <v>2500</v>
      </c>
      <c r="E29" s="438">
        <f t="shared" si="5"/>
        <v>500000</v>
      </c>
      <c r="F29" s="473">
        <v>0.3</v>
      </c>
      <c r="G29" s="439">
        <f t="shared" si="6"/>
        <v>350000</v>
      </c>
      <c r="H29" s="454">
        <v>15</v>
      </c>
      <c r="I29" s="454">
        <f t="shared" si="7"/>
        <v>5250000</v>
      </c>
      <c r="J29" s="476">
        <v>0.7</v>
      </c>
      <c r="K29" s="454">
        <f t="shared" si="8"/>
        <v>1575000.0000000005</v>
      </c>
      <c r="L29" s="464">
        <v>1.1000000000000001</v>
      </c>
      <c r="M29" s="461">
        <f t="shared" si="9"/>
        <v>1732500.0000000007</v>
      </c>
      <c r="N29" s="2"/>
      <c r="O29" s="2"/>
      <c r="P29" s="2"/>
      <c r="Q29" s="2"/>
      <c r="R29" s="2"/>
      <c r="S29" s="2"/>
      <c r="T29" s="2"/>
      <c r="U29" s="2"/>
      <c r="V29" s="2"/>
      <c r="W29" s="2"/>
    </row>
    <row r="30" spans="1:23" x14ac:dyDescent="0.35">
      <c r="A30" s="459" t="s">
        <v>96</v>
      </c>
      <c r="B30" s="438"/>
      <c r="C30" s="439">
        <v>200</v>
      </c>
      <c r="D30" s="438">
        <v>2500</v>
      </c>
      <c r="E30" s="438">
        <f t="shared" si="5"/>
        <v>500000</v>
      </c>
      <c r="F30" s="473">
        <v>0.3</v>
      </c>
      <c r="G30" s="439">
        <f t="shared" si="6"/>
        <v>350000</v>
      </c>
      <c r="H30" s="454">
        <v>15</v>
      </c>
      <c r="I30" s="454">
        <f t="shared" si="7"/>
        <v>5250000</v>
      </c>
      <c r="J30" s="476">
        <v>0.7</v>
      </c>
      <c r="K30" s="454">
        <f t="shared" si="8"/>
        <v>1575000.0000000005</v>
      </c>
      <c r="L30" s="464">
        <v>1.1000000000000001</v>
      </c>
      <c r="M30" s="461">
        <f t="shared" si="9"/>
        <v>1732500.0000000007</v>
      </c>
      <c r="N30" s="2"/>
      <c r="O30" s="2"/>
      <c r="P30" s="2"/>
      <c r="Q30" s="2"/>
      <c r="R30" s="2"/>
      <c r="S30" s="2"/>
      <c r="T30" s="2"/>
      <c r="U30" s="2"/>
      <c r="V30" s="2"/>
      <c r="W30" s="2"/>
    </row>
    <row r="31" spans="1:23" x14ac:dyDescent="0.35">
      <c r="A31" s="459" t="s">
        <v>97</v>
      </c>
      <c r="B31" s="438"/>
      <c r="C31" s="439">
        <v>200</v>
      </c>
      <c r="D31" s="438">
        <v>2500</v>
      </c>
      <c r="E31" s="438">
        <f t="shared" si="5"/>
        <v>500000</v>
      </c>
      <c r="F31" s="473">
        <v>0.3</v>
      </c>
      <c r="G31" s="439">
        <f t="shared" si="6"/>
        <v>350000</v>
      </c>
      <c r="H31" s="454">
        <v>15</v>
      </c>
      <c r="I31" s="454">
        <f t="shared" si="7"/>
        <v>5250000</v>
      </c>
      <c r="J31" s="476">
        <v>0.9</v>
      </c>
      <c r="K31" s="454">
        <f t="shared" si="8"/>
        <v>525000</v>
      </c>
      <c r="L31" s="464">
        <v>1.1000000000000001</v>
      </c>
      <c r="M31" s="461">
        <f t="shared" si="9"/>
        <v>577500</v>
      </c>
      <c r="N31" s="2"/>
      <c r="O31" s="2"/>
      <c r="P31" s="2"/>
      <c r="Q31" s="2"/>
      <c r="R31" s="2"/>
      <c r="S31" s="2"/>
      <c r="T31" s="2"/>
      <c r="U31" s="2"/>
      <c r="V31" s="2"/>
      <c r="W31" s="2"/>
    </row>
    <row r="32" spans="1:23" x14ac:dyDescent="0.35">
      <c r="A32" s="459" t="s">
        <v>98</v>
      </c>
      <c r="B32" s="438"/>
      <c r="C32" s="439">
        <v>200</v>
      </c>
      <c r="D32" s="438">
        <v>5200</v>
      </c>
      <c r="E32" s="438">
        <f t="shared" si="5"/>
        <v>1040000</v>
      </c>
      <c r="F32" s="473">
        <v>0.3</v>
      </c>
      <c r="G32" s="439">
        <f t="shared" si="6"/>
        <v>728000</v>
      </c>
      <c r="H32" s="454">
        <v>15</v>
      </c>
      <c r="I32" s="454">
        <f t="shared" si="7"/>
        <v>10920000</v>
      </c>
      <c r="J32" s="476">
        <v>0.9</v>
      </c>
      <c r="K32" s="454">
        <f t="shared" si="8"/>
        <v>1092000</v>
      </c>
      <c r="L32" s="464">
        <v>1.1000000000000001</v>
      </c>
      <c r="M32" s="461">
        <f t="shared" si="9"/>
        <v>1201200</v>
      </c>
      <c r="N32" s="2"/>
      <c r="O32" s="2"/>
      <c r="P32" s="2"/>
      <c r="Q32" s="2"/>
      <c r="R32" s="2"/>
      <c r="S32" s="2"/>
      <c r="T32" s="2"/>
      <c r="U32" s="2"/>
      <c r="V32" s="2"/>
      <c r="W32" s="2"/>
    </row>
    <row r="33" spans="1:23" x14ac:dyDescent="0.35">
      <c r="A33" s="459" t="s">
        <v>99</v>
      </c>
      <c r="B33" s="438"/>
      <c r="C33" s="439">
        <v>200</v>
      </c>
      <c r="D33" s="438">
        <v>2500</v>
      </c>
      <c r="E33" s="438">
        <f t="shared" si="5"/>
        <v>500000</v>
      </c>
      <c r="F33" s="473">
        <v>0.3</v>
      </c>
      <c r="G33" s="439">
        <f t="shared" si="6"/>
        <v>350000</v>
      </c>
      <c r="H33" s="454">
        <v>15</v>
      </c>
      <c r="I33" s="454">
        <f t="shared" si="7"/>
        <v>5250000</v>
      </c>
      <c r="J33" s="476">
        <v>0.9</v>
      </c>
      <c r="K33" s="454">
        <f t="shared" si="8"/>
        <v>525000</v>
      </c>
      <c r="L33" s="464">
        <v>1.1000000000000001</v>
      </c>
      <c r="M33" s="461">
        <f t="shared" si="9"/>
        <v>577500</v>
      </c>
      <c r="N33" s="2"/>
      <c r="O33" s="2"/>
      <c r="P33" s="2"/>
      <c r="Q33" s="2"/>
      <c r="R33" s="2"/>
      <c r="S33" s="2"/>
      <c r="T33" s="2"/>
      <c r="U33" s="2"/>
      <c r="V33" s="2"/>
      <c r="W33" s="2"/>
    </row>
    <row r="34" spans="1:23" x14ac:dyDescent="0.35">
      <c r="A34" s="457" t="s">
        <v>14</v>
      </c>
      <c r="B34" s="448"/>
      <c r="C34" s="449"/>
      <c r="D34" s="449"/>
      <c r="E34" s="449"/>
      <c r="F34" s="449"/>
      <c r="G34" s="449"/>
      <c r="H34" s="449"/>
      <c r="I34" s="449"/>
      <c r="J34" s="449"/>
      <c r="K34" s="449"/>
      <c r="L34" s="463"/>
      <c r="M34" s="463">
        <f>SUM(M25:M33)</f>
        <v>11984280.000000002</v>
      </c>
      <c r="N34" s="2"/>
      <c r="O34" s="2"/>
      <c r="P34" s="2"/>
      <c r="Q34" s="2"/>
      <c r="R34" s="2"/>
      <c r="S34" s="2"/>
      <c r="T34" s="2"/>
      <c r="U34" s="2"/>
      <c r="V34" s="2"/>
      <c r="W34" s="2"/>
    </row>
    <row r="35" spans="1:23" x14ac:dyDescent="0.35">
      <c r="A35" s="2"/>
      <c r="B35" s="2"/>
      <c r="C35" s="2"/>
      <c r="D35" s="2"/>
      <c r="E35" s="2"/>
      <c r="F35" s="2"/>
      <c r="G35" s="2"/>
      <c r="H35" s="2"/>
      <c r="I35" s="2"/>
      <c r="J35" s="2"/>
      <c r="K35" s="2"/>
      <c r="L35" s="2"/>
      <c r="M35" s="2"/>
      <c r="N35" s="2"/>
      <c r="O35" s="2"/>
      <c r="P35" s="2"/>
      <c r="Q35" s="2"/>
      <c r="R35" s="2"/>
      <c r="S35" s="2"/>
      <c r="T35" s="2"/>
      <c r="U35" s="2"/>
      <c r="V35" s="2"/>
      <c r="W35" s="2"/>
    </row>
    <row r="36" spans="1:23" x14ac:dyDescent="0.35">
      <c r="A36" s="96" t="s">
        <v>27</v>
      </c>
      <c r="B36" s="268"/>
      <c r="C36" s="268"/>
      <c r="D36" s="268"/>
      <c r="E36" s="268"/>
      <c r="F36" s="268"/>
      <c r="G36" s="268"/>
      <c r="H36" s="268"/>
      <c r="I36" s="268"/>
      <c r="J36" s="268"/>
      <c r="K36" s="268"/>
      <c r="L36" s="268"/>
      <c r="M36" s="268"/>
      <c r="N36" s="268"/>
      <c r="O36" s="268"/>
      <c r="P36" s="268"/>
      <c r="Q36" s="268"/>
      <c r="R36" s="268"/>
      <c r="S36" s="268"/>
      <c r="T36" s="2"/>
      <c r="U36" s="2"/>
      <c r="V36" s="2"/>
      <c r="W36" s="2"/>
    </row>
    <row r="37" spans="1:23" x14ac:dyDescent="0.35">
      <c r="A37" s="96"/>
      <c r="B37" s="269"/>
      <c r="C37" s="269"/>
      <c r="D37" s="269"/>
      <c r="E37" s="269"/>
      <c r="F37" s="269"/>
      <c r="G37" s="269"/>
      <c r="H37" s="269"/>
      <c r="I37" s="269"/>
      <c r="J37" s="269"/>
      <c r="K37" s="269"/>
      <c r="L37" s="269"/>
      <c r="M37" s="269"/>
      <c r="N37" s="269"/>
      <c r="O37" s="269"/>
      <c r="P37" s="269"/>
      <c r="Q37" s="269"/>
      <c r="R37" s="269"/>
      <c r="S37" s="269"/>
      <c r="T37" s="2"/>
      <c r="U37" s="2"/>
      <c r="V37" s="2"/>
      <c r="W37" s="2"/>
    </row>
    <row r="38" spans="1:23" x14ac:dyDescent="0.35">
      <c r="A38" s="96"/>
      <c r="B38" s="269"/>
      <c r="C38" s="269"/>
      <c r="D38" s="269"/>
      <c r="E38" s="269"/>
      <c r="F38" s="269"/>
      <c r="G38" s="269"/>
      <c r="H38" s="269"/>
      <c r="I38" s="269"/>
      <c r="J38" s="269"/>
      <c r="K38" s="269"/>
      <c r="L38" s="269"/>
      <c r="M38" s="269"/>
      <c r="N38" s="269"/>
      <c r="O38" s="269"/>
      <c r="P38" s="269"/>
      <c r="Q38" s="269"/>
      <c r="R38" s="269"/>
      <c r="S38" s="269"/>
      <c r="T38" s="2"/>
      <c r="U38" s="2"/>
      <c r="V38" s="2"/>
      <c r="W38" s="2"/>
    </row>
    <row r="39" spans="1:23" x14ac:dyDescent="0.35">
      <c r="A39" s="96"/>
      <c r="B39" s="268"/>
      <c r="C39" s="268"/>
      <c r="D39" s="268"/>
      <c r="E39" s="268"/>
      <c r="F39" s="268"/>
      <c r="G39" s="268"/>
      <c r="H39" s="268"/>
      <c r="I39" s="268"/>
      <c r="J39" s="268"/>
      <c r="K39" s="268"/>
      <c r="L39" s="268"/>
      <c r="M39" s="268"/>
      <c r="N39" s="268"/>
      <c r="O39" s="268"/>
      <c r="P39" s="268"/>
      <c r="Q39" s="268"/>
      <c r="R39" s="268"/>
      <c r="S39" s="268"/>
      <c r="T39" s="2"/>
      <c r="U39" s="2"/>
      <c r="V39" s="2"/>
      <c r="W39" s="2"/>
    </row>
    <row r="40" spans="1:23" x14ac:dyDescent="0.35">
      <c r="A40" s="96"/>
      <c r="B40" s="269"/>
      <c r="C40" s="269"/>
      <c r="D40" s="269"/>
      <c r="E40" s="269"/>
      <c r="F40" s="269"/>
      <c r="G40" s="269"/>
      <c r="H40" s="269"/>
      <c r="I40" s="269"/>
      <c r="J40" s="269"/>
      <c r="K40" s="269"/>
      <c r="L40" s="269"/>
      <c r="M40" s="269"/>
      <c r="N40" s="269"/>
      <c r="O40" s="269"/>
      <c r="P40" s="269"/>
      <c r="Q40" s="269"/>
      <c r="R40" s="269"/>
      <c r="S40" s="269"/>
      <c r="T40" s="2"/>
      <c r="U40" s="2"/>
      <c r="V40" s="2"/>
      <c r="W40" s="2"/>
    </row>
    <row r="41" spans="1:23" x14ac:dyDescent="0.35">
      <c r="A41" s="96"/>
      <c r="B41" s="269"/>
      <c r="C41" s="269"/>
      <c r="D41" s="269"/>
      <c r="E41" s="269"/>
      <c r="F41" s="269"/>
      <c r="G41" s="269"/>
      <c r="H41" s="269"/>
      <c r="I41" s="269"/>
      <c r="J41" s="269"/>
      <c r="K41" s="269"/>
      <c r="L41" s="269"/>
      <c r="M41" s="269"/>
      <c r="N41" s="269"/>
      <c r="O41" s="269"/>
      <c r="P41" s="269"/>
      <c r="Q41" s="269"/>
      <c r="R41" s="269"/>
      <c r="S41" s="269"/>
      <c r="T41" s="2"/>
      <c r="U41" s="2"/>
      <c r="V41" s="2"/>
      <c r="W41" s="2"/>
    </row>
    <row r="42" spans="1:23" x14ac:dyDescent="0.35">
      <c r="A42" s="96"/>
      <c r="B42" s="268"/>
      <c r="C42" s="268"/>
      <c r="D42" s="268"/>
      <c r="E42" s="268"/>
      <c r="F42" s="268"/>
      <c r="G42" s="268"/>
      <c r="H42" s="268"/>
      <c r="I42" s="268"/>
      <c r="J42" s="268"/>
      <c r="K42" s="268"/>
      <c r="L42" s="268"/>
      <c r="M42" s="268"/>
      <c r="N42" s="268"/>
      <c r="O42" s="268"/>
      <c r="P42" s="268"/>
      <c r="Q42" s="268"/>
      <c r="R42" s="268"/>
      <c r="S42" s="268"/>
      <c r="T42" s="2"/>
      <c r="U42" s="2"/>
      <c r="V42" s="2"/>
      <c r="W42" s="2"/>
    </row>
    <row r="43" spans="1:23" x14ac:dyDescent="0.35">
      <c r="A43" s="96"/>
      <c r="B43" s="269"/>
      <c r="C43" s="269"/>
      <c r="D43" s="269"/>
      <c r="E43" s="269"/>
      <c r="F43" s="269"/>
      <c r="G43" s="269"/>
      <c r="H43" s="269"/>
      <c r="I43" s="269"/>
      <c r="J43" s="269"/>
      <c r="K43" s="269"/>
      <c r="L43" s="269"/>
      <c r="M43" s="269"/>
      <c r="N43" s="269"/>
      <c r="O43" s="269"/>
      <c r="P43" s="269"/>
      <c r="Q43" s="269"/>
      <c r="R43" s="269"/>
      <c r="S43" s="269"/>
      <c r="T43" s="2"/>
      <c r="U43" s="2"/>
      <c r="V43" s="2"/>
      <c r="W43" s="2"/>
    </row>
    <row r="44" spans="1:23" x14ac:dyDescent="0.35">
      <c r="A44" s="96"/>
      <c r="B44" s="269"/>
      <c r="C44" s="269"/>
      <c r="D44" s="269"/>
      <c r="E44" s="269"/>
      <c r="F44" s="269"/>
      <c r="G44" s="269"/>
      <c r="H44" s="269"/>
      <c r="I44" s="269"/>
      <c r="J44" s="269"/>
      <c r="K44" s="269"/>
      <c r="L44" s="269"/>
      <c r="M44" s="269"/>
      <c r="N44" s="269"/>
      <c r="O44" s="269"/>
      <c r="P44" s="269"/>
      <c r="Q44" s="269"/>
      <c r="R44" s="269"/>
      <c r="S44" s="269"/>
      <c r="T44" s="2"/>
      <c r="U44" s="2"/>
      <c r="V44" s="2"/>
      <c r="W44" s="2"/>
    </row>
    <row r="45" spans="1:23" x14ac:dyDescent="0.35">
      <c r="A45" s="96"/>
      <c r="B45" s="96"/>
      <c r="C45" s="96"/>
      <c r="D45" s="96"/>
      <c r="E45" s="96"/>
      <c r="F45" s="96"/>
      <c r="G45" s="96"/>
      <c r="H45" s="96"/>
      <c r="I45" s="96"/>
      <c r="J45" s="96"/>
      <c r="K45" s="96"/>
      <c r="L45" s="96"/>
      <c r="M45" s="96"/>
      <c r="N45" s="96"/>
      <c r="O45" s="2"/>
      <c r="P45" s="2"/>
      <c r="Q45" s="2"/>
      <c r="R45" s="2"/>
      <c r="S45" s="2"/>
      <c r="T45" s="2"/>
      <c r="U45" s="2"/>
      <c r="V45" s="2"/>
      <c r="W45" s="2"/>
    </row>
    <row r="46" spans="1:23" x14ac:dyDescent="0.35">
      <c r="A46" s="2"/>
      <c r="B46" s="2"/>
      <c r="C46" s="2"/>
      <c r="D46" s="2"/>
      <c r="E46" s="2"/>
      <c r="F46" s="2"/>
      <c r="G46" s="2"/>
      <c r="H46" s="2"/>
      <c r="I46" s="2"/>
      <c r="J46" s="2"/>
      <c r="K46" s="2"/>
      <c r="L46" s="2"/>
      <c r="M46" s="2"/>
      <c r="N46" s="2"/>
      <c r="O46" s="2"/>
      <c r="P46" s="2"/>
      <c r="Q46" s="2"/>
      <c r="R46" s="2"/>
      <c r="S46" s="2"/>
      <c r="T46" s="2"/>
      <c r="U46" s="2"/>
      <c r="V46" s="2"/>
      <c r="W46" s="2"/>
    </row>
    <row r="47" spans="1:23" x14ac:dyDescent="0.35">
      <c r="A47" s="2"/>
      <c r="B47" s="2"/>
      <c r="C47" s="2"/>
      <c r="D47" s="2"/>
      <c r="E47" s="2"/>
      <c r="F47" s="2"/>
      <c r="G47" s="2"/>
      <c r="H47" s="2"/>
      <c r="I47" s="2"/>
      <c r="J47" s="2"/>
      <c r="K47" s="2"/>
      <c r="L47" s="2"/>
      <c r="M47" s="2"/>
      <c r="N47" s="2"/>
      <c r="O47" s="2"/>
      <c r="P47" s="2"/>
      <c r="Q47" s="2"/>
      <c r="R47" s="2"/>
      <c r="S47" s="2"/>
      <c r="T47" s="2"/>
      <c r="U47" s="2"/>
      <c r="V47" s="2"/>
      <c r="W47" s="2"/>
    </row>
    <row r="48" spans="1:23" x14ac:dyDescent="0.35">
      <c r="A48" s="2"/>
      <c r="B48" s="2"/>
      <c r="C48" s="2"/>
      <c r="D48" s="2"/>
      <c r="E48" s="2"/>
      <c r="F48" s="2"/>
      <c r="G48" s="2"/>
      <c r="H48" s="2"/>
      <c r="I48" s="2"/>
      <c r="J48" s="2"/>
      <c r="K48" s="2"/>
      <c r="L48" s="2"/>
      <c r="M48" s="2"/>
      <c r="N48" s="2"/>
      <c r="O48" s="2"/>
      <c r="P48" s="2"/>
      <c r="Q48" s="2"/>
      <c r="R48" s="2"/>
      <c r="S48" s="2"/>
      <c r="T48" s="2"/>
      <c r="U48" s="2"/>
      <c r="V48" s="2"/>
      <c r="W48" s="2"/>
    </row>
    <row r="49" spans="1:23" x14ac:dyDescent="0.35">
      <c r="A49" s="2"/>
      <c r="B49" s="2"/>
      <c r="C49" s="2"/>
      <c r="D49" s="2"/>
      <c r="E49" s="2"/>
      <c r="F49" s="2"/>
      <c r="G49" s="2"/>
      <c r="H49" s="2"/>
      <c r="I49" s="2"/>
      <c r="J49" s="2"/>
      <c r="K49" s="2"/>
      <c r="L49" s="2"/>
      <c r="M49" s="2"/>
      <c r="N49" s="2"/>
      <c r="O49" s="2"/>
      <c r="P49" s="2"/>
      <c r="Q49" s="2"/>
      <c r="R49" s="2"/>
      <c r="S49" s="2"/>
      <c r="T49" s="2"/>
      <c r="U49" s="2"/>
      <c r="V49" s="2"/>
      <c r="W49" s="2"/>
    </row>
    <row r="50" spans="1:23" x14ac:dyDescent="0.35">
      <c r="A50" s="2"/>
      <c r="B50" s="2"/>
      <c r="C50" s="2"/>
      <c r="D50" s="2"/>
      <c r="E50" s="2"/>
      <c r="F50" s="2"/>
      <c r="G50" s="2"/>
      <c r="H50" s="2"/>
      <c r="I50" s="2"/>
      <c r="J50" s="2"/>
      <c r="K50" s="2"/>
      <c r="L50" s="2"/>
      <c r="M50" s="2"/>
      <c r="N50" s="2"/>
      <c r="O50" s="2"/>
      <c r="P50" s="2"/>
      <c r="Q50" s="2"/>
      <c r="R50" s="2"/>
      <c r="S50" s="2"/>
      <c r="T50" s="2"/>
      <c r="U50" s="2"/>
      <c r="V50" s="2"/>
      <c r="W50" s="2"/>
    </row>
    <row r="51" spans="1:23" x14ac:dyDescent="0.35">
      <c r="A51" s="2"/>
      <c r="B51" s="2"/>
      <c r="C51" s="2"/>
      <c r="D51" s="2"/>
      <c r="E51" s="2"/>
      <c r="F51" s="2"/>
      <c r="G51" s="2"/>
      <c r="H51" s="2"/>
      <c r="I51" s="2"/>
      <c r="J51" s="2"/>
      <c r="K51" s="2"/>
      <c r="L51" s="2"/>
      <c r="M51" s="2"/>
      <c r="N51" s="2"/>
      <c r="O51" s="2"/>
      <c r="P51" s="2"/>
      <c r="Q51" s="2"/>
      <c r="R51" s="2"/>
      <c r="S51" s="2"/>
      <c r="T51" s="2"/>
      <c r="U51" s="2"/>
      <c r="V51" s="2"/>
      <c r="W51" s="2"/>
    </row>
    <row r="52" spans="1:23" x14ac:dyDescent="0.35">
      <c r="A52" s="2"/>
      <c r="B52" s="2"/>
      <c r="C52" s="2"/>
      <c r="D52" s="2"/>
      <c r="E52" s="2"/>
      <c r="F52" s="2"/>
      <c r="G52" s="2"/>
      <c r="H52" s="2"/>
      <c r="I52" s="2"/>
      <c r="J52" s="2"/>
      <c r="K52" s="2"/>
      <c r="L52" s="2"/>
      <c r="M52" s="2"/>
      <c r="N52" s="2"/>
      <c r="O52" s="2"/>
      <c r="P52" s="2"/>
      <c r="Q52" s="2"/>
      <c r="R52" s="2"/>
      <c r="S52" s="2"/>
      <c r="T52" s="2"/>
      <c r="U52" s="2"/>
      <c r="V52" s="2"/>
      <c r="W52"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0"/>
  <sheetViews>
    <sheetView topLeftCell="A20" workbookViewId="0">
      <selection activeCell="D36" sqref="D36"/>
    </sheetView>
  </sheetViews>
  <sheetFormatPr defaultColWidth="10.58203125" defaultRowHeight="15.5" x14ac:dyDescent="0.35"/>
  <cols>
    <col min="1" max="1" width="7.5" style="2" customWidth="1"/>
    <col min="2" max="2" width="36.83203125" style="2" customWidth="1"/>
    <col min="3" max="3" width="10.58203125" style="2"/>
    <col min="4" max="4" width="17.08203125" style="2" customWidth="1"/>
    <col min="5" max="7" width="10.58203125" style="2"/>
    <col min="8" max="8" width="15.75" style="2" customWidth="1"/>
    <col min="9" max="9" width="32.83203125" style="2" customWidth="1"/>
    <col min="10" max="16384" width="10.58203125" style="2"/>
  </cols>
  <sheetData>
    <row r="1" spans="1:15" customFormat="1" ht="18.5" x14ac:dyDescent="0.45">
      <c r="A1" s="98" t="s">
        <v>292</v>
      </c>
      <c r="B1" s="2"/>
      <c r="C1" s="2"/>
      <c r="D1" s="2"/>
      <c r="E1" s="2"/>
      <c r="F1" s="2"/>
      <c r="G1" s="2"/>
      <c r="H1" s="2"/>
      <c r="I1" s="2"/>
      <c r="J1" s="2"/>
      <c r="K1" s="2"/>
      <c r="L1" s="2"/>
      <c r="M1" s="2"/>
      <c r="N1" s="2"/>
      <c r="O1" s="2"/>
    </row>
    <row r="2" spans="1:15" customFormat="1" x14ac:dyDescent="0.35">
      <c r="A2" s="242"/>
      <c r="B2" s="2"/>
      <c r="C2" s="99"/>
      <c r="D2" s="99"/>
      <c r="E2" s="99"/>
      <c r="F2" s="100"/>
      <c r="G2" s="99"/>
      <c r="H2" s="99"/>
      <c r="I2" s="99"/>
      <c r="J2" s="99"/>
      <c r="K2" s="99"/>
      <c r="L2" s="99"/>
      <c r="M2" s="99"/>
      <c r="N2" s="99"/>
      <c r="O2" s="99"/>
    </row>
    <row r="3" spans="1:15" customFormat="1" ht="18.5" x14ac:dyDescent="0.45">
      <c r="A3" s="242"/>
      <c r="B3" s="98"/>
      <c r="C3" s="99"/>
      <c r="D3" s="99"/>
      <c r="E3" s="99"/>
      <c r="F3" s="100"/>
      <c r="G3" s="99"/>
      <c r="H3" s="99"/>
      <c r="I3" s="99"/>
      <c r="J3" s="99"/>
      <c r="K3" s="99"/>
      <c r="L3" s="99"/>
      <c r="M3" s="99"/>
      <c r="N3" s="99"/>
      <c r="O3" s="99"/>
    </row>
    <row r="4" spans="1:15" customFormat="1" ht="18.5" x14ac:dyDescent="0.45">
      <c r="A4" s="242"/>
      <c r="B4" s="98"/>
      <c r="C4" s="99"/>
      <c r="D4" s="99"/>
      <c r="E4" s="99"/>
      <c r="F4" s="100"/>
      <c r="G4" s="99"/>
      <c r="H4" s="99"/>
      <c r="I4" s="99"/>
      <c r="J4" s="99"/>
      <c r="K4" s="99"/>
      <c r="L4" s="99"/>
      <c r="M4" s="99"/>
      <c r="N4" s="99"/>
      <c r="O4" s="99"/>
    </row>
    <row r="5" spans="1:15" customFormat="1" x14ac:dyDescent="0.35">
      <c r="A5" s="242"/>
      <c r="B5" s="99"/>
      <c r="C5" s="99"/>
      <c r="D5" s="99"/>
      <c r="E5" s="99"/>
      <c r="F5" s="100"/>
      <c r="G5" s="99"/>
      <c r="H5" s="99"/>
      <c r="I5" s="99"/>
      <c r="J5" s="99"/>
      <c r="K5" s="99"/>
      <c r="L5" s="99"/>
      <c r="M5" s="99"/>
      <c r="N5" s="99"/>
      <c r="O5" s="99"/>
    </row>
    <row r="6" spans="1:15" customFormat="1" x14ac:dyDescent="0.35">
      <c r="A6" s="242"/>
      <c r="B6" s="99"/>
      <c r="C6" s="99"/>
      <c r="D6" s="99"/>
      <c r="E6" s="99"/>
      <c r="F6" s="100"/>
      <c r="G6" s="99"/>
      <c r="H6" s="99"/>
      <c r="I6" s="99"/>
      <c r="J6" s="99"/>
      <c r="K6" s="99"/>
      <c r="L6" s="99"/>
      <c r="M6" s="99"/>
      <c r="N6" s="99"/>
      <c r="O6" s="99"/>
    </row>
    <row r="7" spans="1:15" customFormat="1" x14ac:dyDescent="0.35">
      <c r="A7" s="243"/>
      <c r="B7" s="99"/>
      <c r="C7" s="99"/>
      <c r="D7" s="99"/>
      <c r="E7" s="99"/>
      <c r="F7" s="100"/>
      <c r="G7" s="99"/>
      <c r="H7" s="99"/>
      <c r="I7" s="99"/>
      <c r="J7" s="99"/>
      <c r="K7" s="99"/>
      <c r="L7" s="99"/>
      <c r="M7" s="99"/>
      <c r="N7" s="99"/>
      <c r="O7" s="99"/>
    </row>
    <row r="8" spans="1:15" customFormat="1" ht="16" thickBot="1" x14ac:dyDescent="0.4">
      <c r="A8" s="562" t="s">
        <v>100</v>
      </c>
      <c r="B8" s="563"/>
      <c r="C8" s="563"/>
      <c r="D8" s="563"/>
      <c r="E8" s="563"/>
      <c r="F8" s="563"/>
      <c r="G8" s="563"/>
      <c r="H8" s="564"/>
      <c r="I8" s="565" t="s">
        <v>101</v>
      </c>
      <c r="J8" s="565"/>
      <c r="K8" s="565"/>
      <c r="L8" s="565"/>
      <c r="M8" s="565"/>
      <c r="N8" s="565"/>
      <c r="O8" s="566"/>
    </row>
    <row r="9" spans="1:15" customFormat="1" ht="29.5" thickBot="1" x14ac:dyDescent="0.4">
      <c r="A9" s="535" t="s">
        <v>102</v>
      </c>
      <c r="B9" s="535" t="s">
        <v>103</v>
      </c>
      <c r="C9" s="535" t="s">
        <v>104</v>
      </c>
      <c r="D9" s="535" t="s">
        <v>105</v>
      </c>
      <c r="E9" s="535" t="s">
        <v>106</v>
      </c>
      <c r="F9" s="535" t="s">
        <v>107</v>
      </c>
      <c r="G9" s="536" t="s">
        <v>108</v>
      </c>
      <c r="H9" s="537" t="s">
        <v>109</v>
      </c>
      <c r="I9" s="101" t="s">
        <v>103</v>
      </c>
      <c r="J9" s="102" t="s">
        <v>104</v>
      </c>
      <c r="K9" s="102" t="s">
        <v>110</v>
      </c>
      <c r="L9" s="102" t="s">
        <v>106</v>
      </c>
      <c r="M9" s="102" t="s">
        <v>107</v>
      </c>
      <c r="N9" s="103" t="s">
        <v>111</v>
      </c>
      <c r="O9" s="104" t="s">
        <v>109</v>
      </c>
    </row>
    <row r="10" spans="1:15" customFormat="1" x14ac:dyDescent="0.35">
      <c r="A10" s="567" t="s">
        <v>112</v>
      </c>
      <c r="B10" s="538" t="s">
        <v>113</v>
      </c>
      <c r="C10" s="244">
        <v>0</v>
      </c>
      <c r="D10" s="245"/>
      <c r="E10" s="245"/>
      <c r="F10" s="246"/>
      <c r="G10" s="105"/>
      <c r="H10" s="114"/>
      <c r="I10" s="247" t="s">
        <v>113</v>
      </c>
      <c r="J10" s="105">
        <v>0</v>
      </c>
      <c r="K10" s="115"/>
      <c r="L10" s="115"/>
      <c r="M10" s="115"/>
      <c r="N10" s="105"/>
      <c r="O10" s="114"/>
    </row>
    <row r="11" spans="1:15" customFormat="1" x14ac:dyDescent="0.35">
      <c r="A11" s="568"/>
      <c r="B11" s="539" t="s">
        <v>114</v>
      </c>
      <c r="C11" s="106">
        <v>0</v>
      </c>
      <c r="D11" s="116"/>
      <c r="E11" s="116"/>
      <c r="F11" s="117"/>
      <c r="G11" s="106"/>
      <c r="H11" s="118"/>
      <c r="I11" s="108" t="s">
        <v>114</v>
      </c>
      <c r="J11" s="106">
        <v>0</v>
      </c>
      <c r="K11" s="119"/>
      <c r="L11" s="119"/>
      <c r="M11" s="119"/>
      <c r="N11" s="106"/>
      <c r="O11" s="118"/>
    </row>
    <row r="12" spans="1:15" customFormat="1" x14ac:dyDescent="0.35">
      <c r="A12" s="568"/>
      <c r="B12" s="539" t="s">
        <v>115</v>
      </c>
      <c r="C12" s="112">
        <v>0</v>
      </c>
      <c r="D12" s="116"/>
      <c r="E12" s="116"/>
      <c r="F12" s="117"/>
      <c r="G12" s="106"/>
      <c r="H12" s="118"/>
      <c r="I12" s="108" t="s">
        <v>115</v>
      </c>
      <c r="J12" s="106">
        <v>0</v>
      </c>
      <c r="K12" s="119"/>
      <c r="L12" s="119"/>
      <c r="M12" s="119"/>
      <c r="N12" s="106"/>
      <c r="O12" s="118"/>
    </row>
    <row r="13" spans="1:15" customFormat="1" x14ac:dyDescent="0.35">
      <c r="A13" s="568"/>
      <c r="B13" s="540" t="s">
        <v>116</v>
      </c>
      <c r="C13" s="106">
        <v>0</v>
      </c>
      <c r="D13" s="116"/>
      <c r="E13" s="116"/>
      <c r="F13" s="117"/>
      <c r="G13" s="106"/>
      <c r="H13" s="118"/>
      <c r="I13" s="120" t="s">
        <v>116</v>
      </c>
      <c r="J13" s="106">
        <v>0</v>
      </c>
      <c r="K13" s="119"/>
      <c r="L13" s="119"/>
      <c r="M13" s="119"/>
      <c r="N13" s="106"/>
      <c r="O13" s="118"/>
    </row>
    <row r="14" spans="1:15" customFormat="1" x14ac:dyDescent="0.35">
      <c r="A14" s="568"/>
      <c r="B14" s="540" t="s">
        <v>117</v>
      </c>
      <c r="C14" s="106">
        <v>0</v>
      </c>
      <c r="D14" s="116"/>
      <c r="E14" s="116"/>
      <c r="F14" s="117"/>
      <c r="G14" s="106"/>
      <c r="H14" s="118"/>
      <c r="I14" s="120" t="s">
        <v>117</v>
      </c>
      <c r="J14" s="106">
        <v>0</v>
      </c>
      <c r="K14" s="119"/>
      <c r="L14" s="119"/>
      <c r="M14" s="119"/>
      <c r="N14" s="106"/>
      <c r="O14" s="118"/>
    </row>
    <row r="15" spans="1:15" customFormat="1" x14ac:dyDescent="0.35">
      <c r="A15" s="568"/>
      <c r="B15" s="540" t="s">
        <v>118</v>
      </c>
      <c r="C15" s="106">
        <v>0</v>
      </c>
      <c r="D15" s="116"/>
      <c r="E15" s="116"/>
      <c r="F15" s="117"/>
      <c r="G15" s="106"/>
      <c r="H15" s="118"/>
      <c r="I15" s="120" t="s">
        <v>118</v>
      </c>
      <c r="J15" s="106">
        <v>0</v>
      </c>
      <c r="K15" s="119"/>
      <c r="L15" s="119"/>
      <c r="M15" s="119"/>
      <c r="N15" s="106"/>
      <c r="O15" s="118"/>
    </row>
    <row r="16" spans="1:15" customFormat="1" x14ac:dyDescent="0.35">
      <c r="A16" s="568"/>
      <c r="C16" s="106">
        <v>0</v>
      </c>
      <c r="D16" s="116"/>
      <c r="E16" s="116"/>
      <c r="F16" s="117"/>
      <c r="G16" s="106"/>
      <c r="H16" s="118"/>
      <c r="J16" s="106">
        <v>0</v>
      </c>
      <c r="K16" s="119"/>
      <c r="L16" s="119"/>
      <c r="M16" s="119"/>
      <c r="N16" s="106"/>
      <c r="O16" s="118"/>
    </row>
    <row r="17" spans="1:15" customFormat="1" x14ac:dyDescent="0.35">
      <c r="A17" s="568"/>
      <c r="B17" s="539"/>
      <c r="C17" s="106">
        <v>0</v>
      </c>
      <c r="D17" s="116"/>
      <c r="E17" s="116"/>
      <c r="F17" s="117"/>
      <c r="G17" s="106"/>
      <c r="H17" s="118"/>
      <c r="I17" s="108"/>
      <c r="J17" s="106">
        <v>0</v>
      </c>
      <c r="K17" s="106"/>
      <c r="L17" s="106"/>
      <c r="M17" s="106"/>
      <c r="N17" s="106"/>
      <c r="O17" s="107"/>
    </row>
    <row r="18" spans="1:15" customFormat="1" x14ac:dyDescent="0.35">
      <c r="A18" s="568"/>
      <c r="B18" s="539"/>
      <c r="C18" s="106">
        <v>0</v>
      </c>
      <c r="D18" s="116"/>
      <c r="E18" s="116"/>
      <c r="F18" s="117"/>
      <c r="G18" s="121"/>
      <c r="H18" s="118"/>
      <c r="I18" s="108"/>
      <c r="J18" s="106">
        <v>0</v>
      </c>
      <c r="K18" s="106"/>
      <c r="L18" s="106"/>
      <c r="M18" s="106"/>
      <c r="N18" s="106"/>
      <c r="O18" s="107"/>
    </row>
    <row r="19" spans="1:15" customFormat="1" x14ac:dyDescent="0.35">
      <c r="A19" s="568"/>
      <c r="B19" s="539"/>
      <c r="C19" s="106">
        <v>0</v>
      </c>
      <c r="D19" s="116"/>
      <c r="E19" s="116"/>
      <c r="F19" s="117"/>
      <c r="G19" s="121"/>
      <c r="H19" s="118"/>
      <c r="I19" s="108"/>
      <c r="J19" s="106">
        <v>0</v>
      </c>
      <c r="K19" s="106"/>
      <c r="L19" s="106"/>
      <c r="M19" s="106"/>
      <c r="N19" s="106"/>
      <c r="O19" s="107"/>
    </row>
    <row r="20" spans="1:15" customFormat="1" ht="16" thickBot="1" x14ac:dyDescent="0.4">
      <c r="A20" s="569"/>
      <c r="B20" s="541"/>
      <c r="C20" s="110">
        <v>0</v>
      </c>
      <c r="D20" s="122"/>
      <c r="E20" s="122"/>
      <c r="F20" s="123"/>
      <c r="G20" s="110"/>
      <c r="H20" s="113"/>
      <c r="I20" s="109"/>
      <c r="J20" s="110">
        <v>0</v>
      </c>
      <c r="K20" s="110"/>
      <c r="L20" s="110"/>
      <c r="M20" s="110"/>
      <c r="N20" s="110"/>
      <c r="O20" s="111"/>
    </row>
    <row r="21" spans="1:15" customFormat="1" x14ac:dyDescent="0.35">
      <c r="A21" s="570" t="s">
        <v>119</v>
      </c>
      <c r="B21" s="540" t="s">
        <v>116</v>
      </c>
      <c r="C21" s="112">
        <v>0</v>
      </c>
      <c r="D21" s="124"/>
      <c r="E21" s="124"/>
      <c r="F21" s="125"/>
      <c r="G21" s="112"/>
      <c r="H21" s="126"/>
      <c r="I21" s="120" t="s">
        <v>116</v>
      </c>
      <c r="J21" s="105">
        <v>0</v>
      </c>
      <c r="K21" s="115"/>
      <c r="L21" s="115"/>
      <c r="M21" s="115"/>
      <c r="N21" s="105"/>
      <c r="O21" s="114"/>
    </row>
    <row r="22" spans="1:15" customFormat="1" x14ac:dyDescent="0.35">
      <c r="A22" s="571"/>
      <c r="B22" s="540" t="s">
        <v>117</v>
      </c>
      <c r="C22" s="106">
        <v>0</v>
      </c>
      <c r="D22" s="116"/>
      <c r="E22" s="116"/>
      <c r="F22" s="117"/>
      <c r="G22" s="106"/>
      <c r="H22" s="118"/>
      <c r="I22" s="120" t="s">
        <v>117</v>
      </c>
      <c r="J22" s="106">
        <v>0</v>
      </c>
      <c r="K22" s="119"/>
      <c r="L22" s="119"/>
      <c r="M22" s="119"/>
      <c r="N22" s="106"/>
      <c r="O22" s="118"/>
    </row>
    <row r="23" spans="1:15" customFormat="1" x14ac:dyDescent="0.35">
      <c r="A23" s="571"/>
      <c r="B23" s="540" t="s">
        <v>118</v>
      </c>
      <c r="C23" s="106">
        <v>0</v>
      </c>
      <c r="D23" s="116"/>
      <c r="E23" s="116"/>
      <c r="F23" s="117"/>
      <c r="G23" s="106"/>
      <c r="H23" s="118"/>
      <c r="I23" s="120" t="s">
        <v>118</v>
      </c>
      <c r="J23" s="106">
        <v>0</v>
      </c>
      <c r="K23" s="119"/>
      <c r="L23" s="119"/>
      <c r="M23" s="119"/>
      <c r="N23" s="106"/>
      <c r="O23" s="118"/>
    </row>
    <row r="24" spans="1:15" customFormat="1" x14ac:dyDescent="0.35">
      <c r="A24" s="571"/>
      <c r="C24" s="106">
        <v>0</v>
      </c>
      <c r="D24" s="116"/>
      <c r="E24" s="116"/>
      <c r="F24" s="117"/>
      <c r="G24" s="106"/>
      <c r="H24" s="118"/>
      <c r="J24" s="106">
        <v>0</v>
      </c>
      <c r="K24" s="119"/>
      <c r="L24" s="119"/>
      <c r="M24" s="119"/>
      <c r="N24" s="106"/>
      <c r="O24" s="118"/>
    </row>
    <row r="25" spans="1:15" customFormat="1" x14ac:dyDescent="0.35">
      <c r="A25" s="571"/>
      <c r="B25" s="540"/>
      <c r="C25" s="106">
        <v>0</v>
      </c>
      <c r="D25" s="116"/>
      <c r="E25" s="116"/>
      <c r="F25" s="117"/>
      <c r="G25" s="106"/>
      <c r="H25" s="118"/>
      <c r="I25" s="120"/>
      <c r="J25" s="106">
        <v>0</v>
      </c>
      <c r="K25" s="119"/>
      <c r="L25" s="119"/>
      <c r="M25" s="119"/>
      <c r="N25" s="106"/>
      <c r="O25" s="118"/>
    </row>
    <row r="26" spans="1:15" customFormat="1" x14ac:dyDescent="0.35">
      <c r="A26" s="571"/>
      <c r="B26" s="539"/>
      <c r="C26" s="106">
        <v>0</v>
      </c>
      <c r="D26" s="116"/>
      <c r="E26" s="116"/>
      <c r="F26" s="117"/>
      <c r="G26" s="106"/>
      <c r="H26" s="118"/>
      <c r="I26" s="108"/>
      <c r="J26" s="106">
        <v>0</v>
      </c>
      <c r="K26" s="106"/>
      <c r="L26" s="106"/>
      <c r="M26" s="106"/>
      <c r="N26" s="106"/>
      <c r="O26" s="107"/>
    </row>
    <row r="27" spans="1:15" customFormat="1" x14ac:dyDescent="0.35">
      <c r="A27" s="571"/>
      <c r="B27" s="539"/>
      <c r="C27" s="106">
        <v>0</v>
      </c>
      <c r="D27" s="116"/>
      <c r="E27" s="116"/>
      <c r="F27" s="117"/>
      <c r="G27" s="121"/>
      <c r="H27" s="118"/>
      <c r="I27" s="108"/>
      <c r="J27" s="106">
        <v>0</v>
      </c>
      <c r="K27" s="106"/>
      <c r="L27" s="106"/>
      <c r="M27" s="106"/>
      <c r="N27" s="106"/>
      <c r="O27" s="107"/>
    </row>
    <row r="28" spans="1:15" customFormat="1" x14ac:dyDescent="0.35">
      <c r="A28" s="571"/>
      <c r="B28" s="539"/>
      <c r="C28" s="106">
        <v>0</v>
      </c>
      <c r="D28" s="116"/>
      <c r="E28" s="116"/>
      <c r="F28" s="117"/>
      <c r="G28" s="121"/>
      <c r="H28" s="118"/>
      <c r="I28" s="108"/>
      <c r="J28" s="106">
        <v>0</v>
      </c>
      <c r="K28" s="106"/>
      <c r="L28" s="106"/>
      <c r="M28" s="106"/>
      <c r="N28" s="106"/>
      <c r="O28" s="107"/>
    </row>
    <row r="29" spans="1:15" customFormat="1" ht="16" thickBot="1" x14ac:dyDescent="0.4">
      <c r="A29" s="572"/>
      <c r="B29" s="541"/>
      <c r="C29" s="110">
        <v>0</v>
      </c>
      <c r="D29" s="122"/>
      <c r="E29" s="122"/>
      <c r="F29" s="123"/>
      <c r="G29" s="110"/>
      <c r="H29" s="113"/>
      <c r="I29" s="109"/>
      <c r="J29" s="110">
        <v>0</v>
      </c>
      <c r="K29" s="110"/>
      <c r="L29" s="110"/>
      <c r="M29" s="110"/>
      <c r="N29" s="110"/>
      <c r="O29" s="111"/>
    </row>
    <row r="30" spans="1:15" customFormat="1" ht="16.5" customHeight="1" x14ac:dyDescent="0.35">
      <c r="A30" s="573" t="s">
        <v>120</v>
      </c>
      <c r="B30" s="542" t="s">
        <v>286</v>
      </c>
      <c r="C30" s="248">
        <v>0</v>
      </c>
      <c r="D30" s="254"/>
      <c r="E30" s="254"/>
      <c r="F30" s="254"/>
      <c r="G30" s="254"/>
      <c r="H30" s="255"/>
      <c r="I30" s="543" t="s">
        <v>286</v>
      </c>
      <c r="J30" s="248">
        <v>0</v>
      </c>
      <c r="K30" s="254"/>
      <c r="L30" s="254"/>
      <c r="M30" s="254"/>
      <c r="N30" s="254"/>
      <c r="O30" s="255"/>
    </row>
    <row r="31" spans="1:15" customFormat="1" ht="18" customHeight="1" x14ac:dyDescent="0.35">
      <c r="A31" s="574"/>
      <c r="B31" s="544" t="s">
        <v>121</v>
      </c>
      <c r="C31" s="249">
        <v>0</v>
      </c>
      <c r="D31" s="257"/>
      <c r="E31" s="257"/>
      <c r="F31" s="257"/>
      <c r="G31" s="257"/>
      <c r="H31" s="258"/>
      <c r="I31" s="256" t="s">
        <v>121</v>
      </c>
      <c r="J31" s="249">
        <v>0</v>
      </c>
      <c r="K31" s="257"/>
      <c r="L31" s="257"/>
      <c r="M31" s="257"/>
      <c r="N31" s="257"/>
      <c r="O31" s="258"/>
    </row>
    <row r="32" spans="1:15" customFormat="1" x14ac:dyDescent="0.35">
      <c r="A32" s="574"/>
      <c r="B32" s="545" t="s">
        <v>123</v>
      </c>
      <c r="C32" s="249">
        <v>0</v>
      </c>
      <c r="D32" s="249"/>
      <c r="E32" s="249"/>
      <c r="F32" s="250"/>
      <c r="G32" s="249"/>
      <c r="H32" s="251"/>
      <c r="I32" s="546" t="s">
        <v>123</v>
      </c>
      <c r="J32" s="249">
        <v>0</v>
      </c>
      <c r="K32" s="249"/>
      <c r="L32" s="249"/>
      <c r="M32" s="249"/>
      <c r="N32" s="249"/>
      <c r="O32" s="251"/>
    </row>
    <row r="33" spans="1:15" customFormat="1" x14ac:dyDescent="0.35">
      <c r="A33" s="574"/>
      <c r="B33" s="547" t="s">
        <v>122</v>
      </c>
      <c r="C33" s="249">
        <v>0</v>
      </c>
      <c r="D33" s="249"/>
      <c r="E33" s="249"/>
      <c r="F33" s="250"/>
      <c r="G33" s="249"/>
      <c r="H33" s="251"/>
      <c r="I33" s="252" t="s">
        <v>122</v>
      </c>
      <c r="J33" s="249">
        <v>0</v>
      </c>
      <c r="K33" s="249"/>
      <c r="L33" s="249"/>
      <c r="M33" s="249"/>
      <c r="N33" s="249"/>
      <c r="O33" s="251"/>
    </row>
    <row r="34" spans="1:15" customFormat="1" x14ac:dyDescent="0.35">
      <c r="A34" s="574"/>
      <c r="B34" s="547" t="s">
        <v>287</v>
      </c>
      <c r="C34" s="249">
        <v>0</v>
      </c>
      <c r="D34" s="249"/>
      <c r="E34" s="259"/>
      <c r="F34" s="250"/>
      <c r="G34" s="249"/>
      <c r="H34" s="251"/>
      <c r="I34" s="252" t="s">
        <v>287</v>
      </c>
      <c r="J34" s="249">
        <v>0</v>
      </c>
      <c r="K34" s="249"/>
      <c r="L34" s="249"/>
      <c r="M34" s="249"/>
      <c r="N34" s="249"/>
      <c r="O34" s="251"/>
    </row>
    <row r="35" spans="1:15" customFormat="1" ht="16" thickBot="1" x14ac:dyDescent="0.4">
      <c r="A35" s="575"/>
      <c r="B35" s="548"/>
      <c r="C35" s="260">
        <v>0</v>
      </c>
      <c r="D35" s="260"/>
      <c r="E35" s="260"/>
      <c r="F35" s="261"/>
      <c r="G35" s="260"/>
      <c r="H35" s="262"/>
      <c r="I35" s="531"/>
      <c r="J35" s="532">
        <v>0</v>
      </c>
      <c r="K35" s="533"/>
      <c r="L35" s="533"/>
      <c r="M35" s="533"/>
      <c r="N35" s="533"/>
      <c r="O35" s="534"/>
    </row>
    <row r="36" spans="1:15" customFormat="1" ht="15.75" customHeight="1" x14ac:dyDescent="0.35">
      <c r="A36" s="559" t="s">
        <v>293</v>
      </c>
      <c r="B36" s="549"/>
      <c r="C36" s="550"/>
      <c r="D36" s="551"/>
      <c r="E36" s="551"/>
      <c r="F36" s="551"/>
      <c r="G36" s="551"/>
      <c r="H36" s="552"/>
      <c r="I36" s="524" t="s">
        <v>288</v>
      </c>
      <c r="J36" s="248">
        <v>0</v>
      </c>
      <c r="K36" s="526"/>
      <c r="L36" s="526"/>
      <c r="M36" s="526"/>
      <c r="N36" s="525"/>
      <c r="O36" s="527"/>
    </row>
    <row r="37" spans="1:15" customFormat="1" ht="15" customHeight="1" x14ac:dyDescent="0.35">
      <c r="A37" s="560"/>
      <c r="B37" s="264"/>
      <c r="C37" s="265"/>
      <c r="D37" s="266"/>
      <c r="E37" s="266"/>
      <c r="F37" s="266"/>
      <c r="G37" s="266"/>
      <c r="H37" s="553"/>
      <c r="I37" s="528" t="s">
        <v>289</v>
      </c>
      <c r="J37" s="249">
        <v>0</v>
      </c>
      <c r="K37" s="529"/>
      <c r="L37" s="529"/>
      <c r="M37" s="529"/>
      <c r="N37" s="229"/>
      <c r="O37" s="530"/>
    </row>
    <row r="38" spans="1:15" customFormat="1" ht="18" customHeight="1" x14ac:dyDescent="0.35">
      <c r="A38" s="560"/>
      <c r="B38" s="265"/>
      <c r="C38" s="265"/>
      <c r="D38" s="265"/>
      <c r="E38" s="265"/>
      <c r="F38" s="267"/>
      <c r="G38" s="265"/>
      <c r="H38" s="554"/>
      <c r="I38" s="528" t="s">
        <v>290</v>
      </c>
      <c r="J38" s="249">
        <v>0</v>
      </c>
      <c r="K38" s="529"/>
      <c r="L38" s="529"/>
      <c r="M38" s="529"/>
      <c r="N38" s="229"/>
      <c r="O38" s="530"/>
    </row>
    <row r="39" spans="1:15" customFormat="1" x14ac:dyDescent="0.35">
      <c r="A39" s="560"/>
      <c r="B39" s="265"/>
      <c r="C39" s="265"/>
      <c r="D39" s="265"/>
      <c r="E39" s="265"/>
      <c r="F39" s="267"/>
      <c r="G39" s="265"/>
      <c r="H39" s="554"/>
      <c r="I39" s="528" t="s">
        <v>291</v>
      </c>
      <c r="J39" s="249">
        <v>0</v>
      </c>
      <c r="K39" s="529"/>
      <c r="L39" s="529"/>
      <c r="M39" s="529"/>
      <c r="N39" s="229"/>
      <c r="O39" s="530"/>
    </row>
    <row r="40" spans="1:15" customFormat="1" ht="16" thickBot="1" x14ac:dyDescent="0.4">
      <c r="A40" s="561"/>
      <c r="B40" s="555"/>
      <c r="C40" s="555"/>
      <c r="D40" s="555"/>
      <c r="E40" s="555"/>
      <c r="F40" s="556"/>
      <c r="G40" s="555"/>
      <c r="H40" s="557"/>
      <c r="I40" s="558"/>
      <c r="J40" s="253">
        <v>0</v>
      </c>
      <c r="K40" s="253"/>
      <c r="L40" s="253"/>
      <c r="M40" s="253"/>
      <c r="N40" s="253"/>
      <c r="O40" s="263"/>
    </row>
  </sheetData>
  <mergeCells count="6">
    <mergeCell ref="A36:A40"/>
    <mergeCell ref="A8:H8"/>
    <mergeCell ref="I8:O8"/>
    <mergeCell ref="A10:A20"/>
    <mergeCell ref="A21:A29"/>
    <mergeCell ref="A30:A35"/>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86"/>
  <sheetViews>
    <sheetView topLeftCell="M39" workbookViewId="0">
      <selection activeCell="R15" sqref="R15"/>
    </sheetView>
  </sheetViews>
  <sheetFormatPr defaultColWidth="10.58203125" defaultRowHeight="15.5" x14ac:dyDescent="0.35"/>
  <cols>
    <col min="1" max="1" width="6.5" style="2" customWidth="1"/>
    <col min="2" max="2" width="54.08203125" style="2" customWidth="1"/>
    <col min="3" max="3" width="12" style="2" bestFit="1" customWidth="1"/>
    <col min="4" max="4" width="10.58203125" style="2"/>
    <col min="5" max="5" width="13.83203125" style="2" customWidth="1"/>
    <col min="6" max="8" width="10.58203125" style="2"/>
    <col min="9" max="9" width="13.5" style="2" customWidth="1"/>
    <col min="10" max="11" width="10.58203125" style="2"/>
    <col min="12" max="12" width="32.33203125" style="2" customWidth="1"/>
    <col min="13" max="13" width="134.33203125" style="2" customWidth="1"/>
    <col min="14" max="16384" width="10.58203125" style="2"/>
  </cols>
  <sheetData>
    <row r="2" spans="2:13" ht="18.5" x14ac:dyDescent="0.45">
      <c r="B2" s="1"/>
    </row>
    <row r="3" spans="2:13" ht="18.5" x14ac:dyDescent="0.45">
      <c r="B3" s="1"/>
    </row>
    <row r="4" spans="2:13" ht="18.5" x14ac:dyDescent="0.45">
      <c r="B4" s="1"/>
    </row>
    <row r="5" spans="2:13" ht="78.75" customHeight="1" x14ac:dyDescent="0.35">
      <c r="B5" s="28"/>
      <c r="L5" s="585" t="s">
        <v>124</v>
      </c>
    </row>
    <row r="6" spans="2:13" x14ac:dyDescent="0.35">
      <c r="B6" s="28"/>
    </row>
    <row r="7" spans="2:13" ht="15.65" customHeight="1" x14ac:dyDescent="0.35"/>
    <row r="8" spans="2:13" ht="15.65" customHeight="1" x14ac:dyDescent="0.45">
      <c r="B8" s="1"/>
      <c r="L8" s="509" t="s">
        <v>125</v>
      </c>
      <c r="M8" s="509" t="s">
        <v>126</v>
      </c>
    </row>
    <row r="9" spans="2:13" ht="15.65" customHeight="1" x14ac:dyDescent="0.45">
      <c r="B9" s="512" t="s">
        <v>127</v>
      </c>
      <c r="C9" s="513"/>
      <c r="D9" s="513"/>
      <c r="E9" s="513"/>
      <c r="F9" s="513"/>
      <c r="G9" s="513"/>
      <c r="H9" s="513"/>
      <c r="I9" s="513"/>
      <c r="K9" s="309">
        <v>1</v>
      </c>
      <c r="L9" s="510" t="s">
        <v>128</v>
      </c>
      <c r="M9" s="511" t="s">
        <v>129</v>
      </c>
    </row>
    <row r="10" spans="2:13" ht="15.65" customHeight="1" x14ac:dyDescent="0.35">
      <c r="B10" s="28"/>
      <c r="K10" s="309">
        <v>2</v>
      </c>
      <c r="L10" s="511"/>
      <c r="M10" s="511"/>
    </row>
    <row r="11" spans="2:13" ht="15.65" customHeight="1" x14ac:dyDescent="0.35">
      <c r="B11" s="508" t="s">
        <v>130</v>
      </c>
      <c r="K11" s="309">
        <v>3</v>
      </c>
      <c r="L11" s="511"/>
      <c r="M11" s="511"/>
    </row>
    <row r="12" spans="2:13" ht="15.65" customHeight="1" x14ac:dyDescent="0.35">
      <c r="B12" s="168"/>
      <c r="C12" s="144"/>
      <c r="D12" s="36"/>
      <c r="E12" s="36"/>
      <c r="F12" s="576" t="s">
        <v>131</v>
      </c>
      <c r="G12" s="576"/>
      <c r="H12" s="576"/>
      <c r="I12" s="577"/>
      <c r="J12" s="310"/>
      <c r="K12" s="311">
        <v>4</v>
      </c>
      <c r="L12" s="511"/>
      <c r="M12" s="511"/>
    </row>
    <row r="13" spans="2:13" ht="15.65" customHeight="1" x14ac:dyDescent="0.35">
      <c r="B13" s="64" t="s">
        <v>132</v>
      </c>
      <c r="C13" s="147" t="s">
        <v>133</v>
      </c>
      <c r="D13" s="147" t="s">
        <v>134</v>
      </c>
      <c r="E13" s="147" t="s">
        <v>135</v>
      </c>
      <c r="F13" s="148" t="s">
        <v>136</v>
      </c>
      <c r="G13" s="148" t="s">
        <v>137</v>
      </c>
      <c r="H13" s="148" t="s">
        <v>138</v>
      </c>
      <c r="I13" s="148" t="s">
        <v>139</v>
      </c>
      <c r="J13" s="30"/>
      <c r="K13" s="311">
        <v>5</v>
      </c>
      <c r="L13" s="511"/>
      <c r="M13" s="511"/>
    </row>
    <row r="14" spans="2:13" ht="15.65" customHeight="1" x14ac:dyDescent="0.35">
      <c r="B14" s="65"/>
      <c r="C14" s="30"/>
      <c r="D14" s="30"/>
      <c r="E14" s="30"/>
      <c r="F14" s="149"/>
      <c r="G14" s="29"/>
      <c r="H14" s="29"/>
      <c r="I14" s="150"/>
      <c r="J14" s="30"/>
      <c r="K14" s="311">
        <v>6</v>
      </c>
      <c r="L14" s="511"/>
      <c r="M14" s="511"/>
    </row>
    <row r="15" spans="2:13" ht="15.65" customHeight="1" x14ac:dyDescent="0.35">
      <c r="B15" s="67" t="s">
        <v>140</v>
      </c>
      <c r="C15" s="30"/>
      <c r="D15" s="30"/>
      <c r="E15" s="30"/>
      <c r="F15" s="151"/>
      <c r="G15" s="30"/>
      <c r="H15" s="30"/>
      <c r="I15" s="66"/>
      <c r="J15" s="30"/>
      <c r="K15" s="311">
        <v>7</v>
      </c>
      <c r="L15" s="511"/>
      <c r="M15" s="511"/>
    </row>
    <row r="16" spans="2:13" ht="15.65" customHeight="1" x14ac:dyDescent="0.35">
      <c r="B16" s="68"/>
      <c r="C16" s="30"/>
      <c r="D16" s="30"/>
      <c r="E16" s="30"/>
      <c r="F16" s="151"/>
      <c r="G16" s="30"/>
      <c r="H16" s="30"/>
      <c r="I16" s="66"/>
      <c r="J16" s="30"/>
      <c r="K16" s="311">
        <v>8</v>
      </c>
      <c r="L16" s="511"/>
      <c r="M16" s="511"/>
    </row>
    <row r="17" spans="2:13" ht="15.65" customHeight="1" x14ac:dyDescent="0.35">
      <c r="B17" s="69" t="s">
        <v>141</v>
      </c>
      <c r="C17" s="31"/>
      <c r="D17" s="31"/>
      <c r="E17" s="31"/>
      <c r="F17" s="152"/>
      <c r="G17" s="31"/>
      <c r="H17" s="31"/>
      <c r="I17" s="37"/>
      <c r="J17" s="31"/>
      <c r="K17" s="311">
        <v>9</v>
      </c>
      <c r="L17" s="511"/>
      <c r="M17" s="511"/>
    </row>
    <row r="18" spans="2:13" ht="15.65" customHeight="1" x14ac:dyDescent="0.35">
      <c r="B18" s="70" t="s">
        <v>142</v>
      </c>
      <c r="C18" s="33"/>
      <c r="D18" s="31"/>
      <c r="E18" s="33"/>
      <c r="F18" s="153"/>
      <c r="G18" s="33"/>
      <c r="H18" s="33"/>
      <c r="I18" s="71"/>
      <c r="J18" s="33"/>
      <c r="K18" s="311">
        <v>10</v>
      </c>
      <c r="L18" s="511"/>
      <c r="M18" s="511"/>
    </row>
    <row r="19" spans="2:13" ht="15.65" customHeight="1" x14ac:dyDescent="0.35">
      <c r="B19" s="72"/>
      <c r="C19" s="34">
        <v>3000000</v>
      </c>
      <c r="D19" s="73">
        <v>1</v>
      </c>
      <c r="E19" s="33">
        <f t="shared" ref="E19:E32" si="0">C19*D19</f>
        <v>3000000</v>
      </c>
      <c r="F19" s="154"/>
      <c r="G19" s="34">
        <v>300000</v>
      </c>
      <c r="H19" s="34"/>
      <c r="I19" s="74">
        <f>SUM(F19:H19)</f>
        <v>300000</v>
      </c>
      <c r="J19" s="34"/>
      <c r="K19" s="311">
        <v>11</v>
      </c>
      <c r="L19" s="511"/>
      <c r="M19" s="511"/>
    </row>
    <row r="20" spans="2:13" ht="15.65" customHeight="1" x14ac:dyDescent="0.35">
      <c r="B20" s="72"/>
      <c r="C20" s="34"/>
      <c r="D20" s="73"/>
      <c r="E20" s="33">
        <f t="shared" si="0"/>
        <v>0</v>
      </c>
      <c r="F20" s="154"/>
      <c r="G20" s="34"/>
      <c r="H20" s="34"/>
      <c r="I20" s="74">
        <f t="shared" ref="I20:I34" si="1">SUM(F20:H20)</f>
        <v>0</v>
      </c>
      <c r="J20" s="34"/>
      <c r="K20" s="311">
        <v>12</v>
      </c>
      <c r="L20" s="511"/>
      <c r="M20" s="511"/>
    </row>
    <row r="21" spans="2:13" ht="15.65" customHeight="1" x14ac:dyDescent="0.35">
      <c r="B21" s="72"/>
      <c r="C21" s="34"/>
      <c r="D21" s="73"/>
      <c r="E21" s="33">
        <f t="shared" si="0"/>
        <v>0</v>
      </c>
      <c r="F21" s="154"/>
      <c r="G21" s="34"/>
      <c r="H21" s="34"/>
      <c r="I21" s="74">
        <f t="shared" si="1"/>
        <v>0</v>
      </c>
      <c r="J21" s="34"/>
      <c r="K21" s="311">
        <v>13</v>
      </c>
      <c r="L21" s="511"/>
      <c r="M21" s="511"/>
    </row>
    <row r="22" spans="2:13" ht="15.65" customHeight="1" x14ac:dyDescent="0.35">
      <c r="B22" s="72"/>
      <c r="C22" s="34"/>
      <c r="D22" s="73"/>
      <c r="E22" s="33">
        <f t="shared" si="0"/>
        <v>0</v>
      </c>
      <c r="F22" s="154"/>
      <c r="G22" s="34"/>
      <c r="H22" s="34"/>
      <c r="I22" s="74">
        <f t="shared" si="1"/>
        <v>0</v>
      </c>
      <c r="J22" s="34"/>
      <c r="K22" s="311">
        <v>14</v>
      </c>
      <c r="L22" s="511"/>
      <c r="M22" s="511"/>
    </row>
    <row r="23" spans="2:13" ht="15.65" customHeight="1" x14ac:dyDescent="0.35">
      <c r="B23" s="72"/>
      <c r="C23" s="34"/>
      <c r="D23" s="73"/>
      <c r="E23" s="33">
        <f t="shared" si="0"/>
        <v>0</v>
      </c>
      <c r="F23" s="154"/>
      <c r="G23" s="34"/>
      <c r="H23" s="34"/>
      <c r="I23" s="74">
        <f t="shared" si="1"/>
        <v>0</v>
      </c>
      <c r="J23" s="34"/>
      <c r="K23" s="311">
        <v>15</v>
      </c>
      <c r="L23" s="511"/>
      <c r="M23" s="511"/>
    </row>
    <row r="24" spans="2:13" ht="15.65" customHeight="1" x14ac:dyDescent="0.35">
      <c r="B24" s="72"/>
      <c r="C24" s="34"/>
      <c r="D24" s="73"/>
      <c r="E24" s="33">
        <f t="shared" si="0"/>
        <v>0</v>
      </c>
      <c r="F24" s="154"/>
      <c r="G24" s="34"/>
      <c r="H24" s="34"/>
      <c r="I24" s="74">
        <f t="shared" si="1"/>
        <v>0</v>
      </c>
      <c r="J24" s="34"/>
      <c r="K24" s="311">
        <v>16</v>
      </c>
      <c r="L24" s="511"/>
      <c r="M24" s="511"/>
    </row>
    <row r="25" spans="2:13" ht="15.65" customHeight="1" x14ac:dyDescent="0.35">
      <c r="B25" s="72"/>
      <c r="C25" s="34"/>
      <c r="D25" s="73"/>
      <c r="E25" s="33">
        <f t="shared" si="0"/>
        <v>0</v>
      </c>
      <c r="F25" s="154"/>
      <c r="G25" s="34"/>
      <c r="H25" s="34"/>
      <c r="I25" s="74">
        <f t="shared" si="1"/>
        <v>0</v>
      </c>
      <c r="J25" s="34"/>
      <c r="K25" s="311">
        <v>17</v>
      </c>
      <c r="L25" s="511"/>
      <c r="M25" s="511"/>
    </row>
    <row r="26" spans="2:13" ht="15.65" customHeight="1" x14ac:dyDescent="0.35">
      <c r="B26" s="72"/>
      <c r="C26" s="34"/>
      <c r="D26" s="73"/>
      <c r="E26" s="33">
        <f t="shared" si="0"/>
        <v>0</v>
      </c>
      <c r="F26" s="154"/>
      <c r="G26" s="34"/>
      <c r="H26" s="34"/>
      <c r="I26" s="74">
        <f t="shared" si="1"/>
        <v>0</v>
      </c>
      <c r="J26" s="34"/>
      <c r="K26" s="311">
        <v>18</v>
      </c>
      <c r="L26" s="511"/>
      <c r="M26" s="511"/>
    </row>
    <row r="27" spans="2:13" ht="15.65" customHeight="1" x14ac:dyDescent="0.35">
      <c r="B27" s="72"/>
      <c r="C27" s="34"/>
      <c r="D27" s="73"/>
      <c r="E27" s="33">
        <f t="shared" si="0"/>
        <v>0</v>
      </c>
      <c r="F27" s="154"/>
      <c r="G27" s="34"/>
      <c r="H27" s="34"/>
      <c r="I27" s="74">
        <f t="shared" si="1"/>
        <v>0</v>
      </c>
      <c r="J27" s="34"/>
      <c r="K27" s="311">
        <v>19</v>
      </c>
      <c r="L27" s="511"/>
      <c r="M27" s="511"/>
    </row>
    <row r="28" spans="2:13" ht="15.65" customHeight="1" x14ac:dyDescent="0.35">
      <c r="B28" s="72"/>
      <c r="C28" s="34"/>
      <c r="D28" s="73"/>
      <c r="E28" s="33">
        <f t="shared" si="0"/>
        <v>0</v>
      </c>
      <c r="F28" s="154"/>
      <c r="G28" s="34"/>
      <c r="H28" s="34"/>
      <c r="I28" s="74">
        <f t="shared" si="1"/>
        <v>0</v>
      </c>
      <c r="J28" s="34"/>
      <c r="K28" s="311">
        <v>20</v>
      </c>
      <c r="L28" s="511"/>
      <c r="M28" s="511"/>
    </row>
    <row r="29" spans="2:13" ht="16.149999999999999" customHeight="1" x14ac:dyDescent="0.35">
      <c r="B29" s="72"/>
      <c r="C29" s="34"/>
      <c r="D29" s="73"/>
      <c r="E29" s="33">
        <f t="shared" si="0"/>
        <v>0</v>
      </c>
      <c r="F29" s="154"/>
      <c r="G29" s="34"/>
      <c r="H29" s="34"/>
      <c r="I29" s="74">
        <f t="shared" si="1"/>
        <v>0</v>
      </c>
      <c r="J29" s="34"/>
      <c r="K29" s="32"/>
    </row>
    <row r="30" spans="2:13" ht="16.899999999999999" customHeight="1" x14ac:dyDescent="0.35">
      <c r="B30" s="72"/>
      <c r="C30" s="34"/>
      <c r="D30" s="73"/>
      <c r="E30" s="33">
        <f t="shared" si="0"/>
        <v>0</v>
      </c>
      <c r="F30" s="154"/>
      <c r="G30" s="34"/>
      <c r="H30" s="34"/>
      <c r="I30" s="74">
        <f t="shared" si="1"/>
        <v>0</v>
      </c>
      <c r="J30" s="34"/>
      <c r="K30" s="32"/>
    </row>
    <row r="31" spans="2:13" ht="16.149999999999999" customHeight="1" x14ac:dyDescent="0.35">
      <c r="B31" s="72"/>
      <c r="C31" s="34"/>
      <c r="D31" s="73"/>
      <c r="E31" s="33">
        <f t="shared" si="0"/>
        <v>0</v>
      </c>
      <c r="F31" s="154"/>
      <c r="G31" s="34"/>
      <c r="H31" s="34"/>
      <c r="I31" s="74">
        <f t="shared" si="1"/>
        <v>0</v>
      </c>
      <c r="J31" s="34"/>
      <c r="K31" s="32"/>
    </row>
    <row r="32" spans="2:13" ht="15.65" customHeight="1" x14ac:dyDescent="0.35">
      <c r="B32" s="72"/>
      <c r="C32" s="34"/>
      <c r="D32" s="73"/>
      <c r="E32" s="33">
        <f t="shared" si="0"/>
        <v>0</v>
      </c>
      <c r="F32" s="154"/>
      <c r="G32" s="34"/>
      <c r="H32" s="34"/>
      <c r="I32" s="74">
        <f t="shared" si="1"/>
        <v>0</v>
      </c>
      <c r="J32" s="34"/>
      <c r="K32" s="32"/>
    </row>
    <row r="33" spans="2:11" x14ac:dyDescent="0.35">
      <c r="B33" s="72"/>
      <c r="C33" s="34"/>
      <c r="D33" s="73"/>
      <c r="E33" s="33">
        <v>0</v>
      </c>
      <c r="F33" s="154"/>
      <c r="G33" s="34"/>
      <c r="H33" s="34"/>
      <c r="I33" s="74">
        <f t="shared" si="1"/>
        <v>0</v>
      </c>
      <c r="J33" s="34"/>
      <c r="K33" s="32"/>
    </row>
    <row r="34" spans="2:11" x14ac:dyDescent="0.35">
      <c r="B34" s="75" t="s">
        <v>143</v>
      </c>
      <c r="C34" s="34"/>
      <c r="D34" s="73"/>
      <c r="E34" s="33">
        <f>SUM(E19:E33)</f>
        <v>3000000</v>
      </c>
      <c r="F34" s="217">
        <f>SUM(F19:F33)</f>
        <v>0</v>
      </c>
      <c r="G34" s="225">
        <f>SUM(G19:G33)</f>
        <v>300000</v>
      </c>
      <c r="H34" s="225">
        <f>SUM(H19:H33)</f>
        <v>0</v>
      </c>
      <c r="I34" s="227">
        <f t="shared" si="1"/>
        <v>300000</v>
      </c>
      <c r="J34" s="34"/>
      <c r="K34" s="32"/>
    </row>
    <row r="35" spans="2:11" x14ac:dyDescent="0.35">
      <c r="B35" s="312" t="s">
        <v>144</v>
      </c>
      <c r="C35" s="231">
        <f>SUM(C28:C34)</f>
        <v>0</v>
      </c>
      <c r="D35" s="89"/>
      <c r="E35" s="231">
        <f>SUM(E19:E33)</f>
        <v>3000000</v>
      </c>
      <c r="F35" s="313">
        <f>F34/E34</f>
        <v>0</v>
      </c>
      <c r="G35" s="313">
        <f>G34/E34</f>
        <v>0.1</v>
      </c>
      <c r="H35" s="313">
        <f>H34/E34</f>
        <v>0</v>
      </c>
      <c r="I35" s="313">
        <f>F35+G35+H35</f>
        <v>0.1</v>
      </c>
      <c r="J35" s="314"/>
      <c r="K35" s="32"/>
    </row>
    <row r="36" spans="2:11" ht="43.5" x14ac:dyDescent="0.35">
      <c r="B36" s="502" t="s">
        <v>145</v>
      </c>
      <c r="C36" s="86"/>
      <c r="D36" s="30"/>
      <c r="E36" s="86"/>
      <c r="F36" s="314"/>
      <c r="G36" s="314"/>
      <c r="H36" s="314"/>
      <c r="I36" s="314"/>
      <c r="J36" s="314"/>
      <c r="K36" s="32"/>
    </row>
    <row r="37" spans="2:11" x14ac:dyDescent="0.35">
      <c r="B37" s="503" t="s">
        <v>146</v>
      </c>
      <c r="C37" s="315"/>
      <c r="D37" s="316"/>
      <c r="E37" s="315"/>
      <c r="F37" s="315"/>
      <c r="G37" s="315"/>
      <c r="H37" s="315"/>
      <c r="I37" s="315"/>
      <c r="J37" s="86"/>
      <c r="K37" s="32"/>
    </row>
    <row r="38" spans="2:11" x14ac:dyDescent="0.35">
      <c r="B38" s="191" t="s">
        <v>132</v>
      </c>
      <c r="C38" s="89" t="s">
        <v>133</v>
      </c>
      <c r="D38" s="89" t="s">
        <v>134</v>
      </c>
      <c r="E38" s="144" t="s">
        <v>135</v>
      </c>
      <c r="F38" s="89" t="s">
        <v>136</v>
      </c>
      <c r="G38" s="89" t="s">
        <v>137</v>
      </c>
      <c r="H38" s="89" t="s">
        <v>138</v>
      </c>
      <c r="I38" s="89" t="s">
        <v>139</v>
      </c>
      <c r="J38" s="30"/>
      <c r="K38" s="32"/>
    </row>
    <row r="39" spans="2:11" x14ac:dyDescent="0.35">
      <c r="B39" s="192" t="s">
        <v>147</v>
      </c>
      <c r="C39" s="153"/>
      <c r="D39" s="31"/>
      <c r="E39" s="33"/>
      <c r="F39" s="153"/>
      <c r="G39" s="33"/>
      <c r="H39" s="33"/>
      <c r="I39" s="71"/>
      <c r="J39" s="33"/>
      <c r="K39" s="32"/>
    </row>
    <row r="40" spans="2:11" ht="29" x14ac:dyDescent="0.35">
      <c r="B40" s="504" t="s">
        <v>284</v>
      </c>
      <c r="C40" s="153"/>
      <c r="D40" s="31"/>
      <c r="E40" s="33"/>
      <c r="F40" s="153"/>
      <c r="G40" s="33"/>
      <c r="H40" s="33"/>
      <c r="I40" s="71"/>
      <c r="J40" s="33"/>
      <c r="K40" s="32"/>
    </row>
    <row r="41" spans="2:11" x14ac:dyDescent="0.35">
      <c r="B41" s="192"/>
      <c r="C41" s="153"/>
      <c r="D41" s="31"/>
      <c r="E41" s="33"/>
      <c r="F41" s="153"/>
      <c r="G41" s="33"/>
      <c r="H41" s="33"/>
      <c r="I41" s="71"/>
      <c r="J41" s="33"/>
      <c r="K41" s="32"/>
    </row>
    <row r="42" spans="2:11" x14ac:dyDescent="0.35">
      <c r="B42" s="505" t="s">
        <v>128</v>
      </c>
      <c r="C42" s="154"/>
      <c r="D42" s="73"/>
      <c r="E42" s="33">
        <f>C42*D42</f>
        <v>0</v>
      </c>
      <c r="F42" s="153"/>
      <c r="G42" s="34"/>
      <c r="H42" s="34"/>
      <c r="I42" s="74"/>
      <c r="J42" s="34"/>
      <c r="K42" s="32"/>
    </row>
    <row r="43" spans="2:11" x14ac:dyDescent="0.35">
      <c r="B43" s="197" t="s">
        <v>148</v>
      </c>
      <c r="C43" s="209">
        <f>C42</f>
        <v>0</v>
      </c>
      <c r="D43" s="77"/>
      <c r="E43" s="76">
        <f>E42</f>
        <v>0</v>
      </c>
      <c r="F43" s="209">
        <f>SUM(F42)</f>
        <v>0</v>
      </c>
      <c r="G43" s="76">
        <f t="shared" ref="G43:H43" si="2">SUM(G42)</f>
        <v>0</v>
      </c>
      <c r="H43" s="76">
        <f t="shared" si="2"/>
        <v>0</v>
      </c>
      <c r="I43" s="78">
        <f>SUM(F43:H43)</f>
        <v>0</v>
      </c>
      <c r="J43" s="76"/>
      <c r="K43" s="32"/>
    </row>
    <row r="44" spans="2:11" x14ac:dyDescent="0.35">
      <c r="B44" s="204" t="s">
        <v>149</v>
      </c>
      <c r="C44" s="153"/>
      <c r="D44" s="31"/>
      <c r="E44" s="33"/>
      <c r="F44" s="153"/>
      <c r="G44" s="33"/>
      <c r="H44" s="33"/>
      <c r="I44" s="71"/>
      <c r="J44" s="33"/>
      <c r="K44" s="32"/>
    </row>
    <row r="45" spans="2:11" ht="43.5" x14ac:dyDescent="0.35">
      <c r="B45" s="506" t="s">
        <v>150</v>
      </c>
      <c r="C45" s="154"/>
      <c r="D45" s="73"/>
      <c r="E45" s="33">
        <f>C45*D45</f>
        <v>0</v>
      </c>
      <c r="F45" s="153"/>
      <c r="G45" s="34"/>
      <c r="H45" s="34"/>
      <c r="I45" s="74"/>
      <c r="J45" s="34"/>
      <c r="K45" s="32"/>
    </row>
    <row r="46" spans="2:11" x14ac:dyDescent="0.35">
      <c r="B46" s="205"/>
      <c r="C46" s="154"/>
      <c r="D46" s="73"/>
      <c r="E46" s="33">
        <f>C46*D46</f>
        <v>0</v>
      </c>
      <c r="F46" s="153"/>
      <c r="G46" s="34"/>
      <c r="H46" s="34"/>
      <c r="I46" s="74"/>
      <c r="J46" s="34"/>
      <c r="K46" s="32"/>
    </row>
    <row r="47" spans="2:11" x14ac:dyDescent="0.35">
      <c r="B47" s="205"/>
      <c r="C47" s="154"/>
      <c r="D47" s="73"/>
      <c r="E47" s="33">
        <f>C47*D47</f>
        <v>0</v>
      </c>
      <c r="F47" s="153"/>
      <c r="G47" s="34"/>
      <c r="H47" s="34"/>
      <c r="I47" s="74"/>
      <c r="J47" s="34"/>
      <c r="K47" s="32"/>
    </row>
    <row r="48" spans="2:11" x14ac:dyDescent="0.35">
      <c r="B48" s="197" t="s">
        <v>148</v>
      </c>
      <c r="C48" s="209">
        <f>SUM(C45:C47)</f>
        <v>0</v>
      </c>
      <c r="D48" s="77"/>
      <c r="E48" s="76">
        <f>SUM(E45:E47)</f>
        <v>0</v>
      </c>
      <c r="F48" s="209">
        <f t="shared" ref="F48:H48" si="3">SUM(F45:F47)</f>
        <v>0</v>
      </c>
      <c r="G48" s="76">
        <f t="shared" si="3"/>
        <v>0</v>
      </c>
      <c r="H48" s="76">
        <f t="shared" si="3"/>
        <v>0</v>
      </c>
      <c r="I48" s="78">
        <f>SUM(F48:H48)</f>
        <v>0</v>
      </c>
      <c r="J48" s="76"/>
      <c r="K48" s="32"/>
    </row>
    <row r="49" spans="2:11" x14ac:dyDescent="0.35">
      <c r="B49" s="204" t="s">
        <v>151</v>
      </c>
      <c r="C49" s="153"/>
      <c r="D49" s="31"/>
      <c r="E49" s="33"/>
      <c r="F49" s="153"/>
      <c r="G49" s="33"/>
      <c r="H49" s="33"/>
      <c r="I49" s="71"/>
      <c r="J49" s="33"/>
      <c r="K49" s="32"/>
    </row>
    <row r="50" spans="2:11" ht="29" x14ac:dyDescent="0.35">
      <c r="B50" s="506" t="s">
        <v>152</v>
      </c>
      <c r="C50" s="153"/>
      <c r="D50" s="31"/>
      <c r="E50" s="33"/>
      <c r="F50" s="153"/>
      <c r="G50" s="33"/>
      <c r="H50" s="33"/>
      <c r="I50" s="71"/>
      <c r="J50" s="33"/>
      <c r="K50" s="32"/>
    </row>
    <row r="51" spans="2:11" x14ac:dyDescent="0.35">
      <c r="B51" s="205" t="s">
        <v>153</v>
      </c>
      <c r="C51" s="154">
        <v>4500</v>
      </c>
      <c r="D51" s="73">
        <v>12</v>
      </c>
      <c r="E51" s="33">
        <f>C51*D51</f>
        <v>54000</v>
      </c>
      <c r="F51" s="153"/>
      <c r="G51" s="34"/>
      <c r="H51" s="34"/>
      <c r="I51" s="74"/>
      <c r="J51" s="34"/>
      <c r="K51" s="32"/>
    </row>
    <row r="52" spans="2:11" x14ac:dyDescent="0.35">
      <c r="B52" s="505" t="s">
        <v>154</v>
      </c>
      <c r="C52" s="154"/>
      <c r="D52" s="73"/>
      <c r="E52" s="33"/>
      <c r="F52" s="153"/>
      <c r="G52" s="34"/>
      <c r="H52" s="34"/>
      <c r="I52" s="74"/>
      <c r="J52" s="34"/>
      <c r="K52" s="32"/>
    </row>
    <row r="53" spans="2:11" x14ac:dyDescent="0.35">
      <c r="B53" s="205" t="s">
        <v>155</v>
      </c>
      <c r="C53" s="154"/>
      <c r="D53" s="73"/>
      <c r="E53" s="33">
        <f>C53*D53</f>
        <v>0</v>
      </c>
      <c r="F53" s="153"/>
      <c r="G53" s="34"/>
      <c r="H53" s="34"/>
      <c r="I53" s="74"/>
      <c r="J53" s="34"/>
      <c r="K53" s="32"/>
    </row>
    <row r="54" spans="2:11" x14ac:dyDescent="0.35">
      <c r="B54" s="205" t="s">
        <v>156</v>
      </c>
      <c r="C54" s="154">
        <v>1500</v>
      </c>
      <c r="D54" s="73">
        <v>12</v>
      </c>
      <c r="E54" s="33">
        <f>C54*D54</f>
        <v>18000</v>
      </c>
      <c r="F54" s="153"/>
      <c r="G54" s="34"/>
      <c r="H54" s="34"/>
      <c r="I54" s="74"/>
      <c r="J54" s="34"/>
      <c r="K54" s="32"/>
    </row>
    <row r="55" spans="2:11" x14ac:dyDescent="0.35">
      <c r="B55" s="197" t="s">
        <v>148</v>
      </c>
      <c r="C55" s="209">
        <f>SUM(C51:C54)</f>
        <v>6000</v>
      </c>
      <c r="D55" s="77"/>
      <c r="E55" s="76">
        <f>SUM(E51:E54)</f>
        <v>72000</v>
      </c>
      <c r="F55" s="209">
        <f>SUM(F51:F54)</f>
        <v>0</v>
      </c>
      <c r="G55" s="76">
        <f>SUM(G51:G54)</f>
        <v>0</v>
      </c>
      <c r="H55" s="76">
        <f>SUM(H51:H54)</f>
        <v>0</v>
      </c>
      <c r="I55" s="78">
        <f>SUM(F55:H55)</f>
        <v>0</v>
      </c>
      <c r="J55" s="76"/>
      <c r="K55" s="32"/>
    </row>
    <row r="56" spans="2:11" ht="29" x14ac:dyDescent="0.35">
      <c r="B56" s="506" t="s">
        <v>157</v>
      </c>
      <c r="C56" s="154"/>
      <c r="D56" s="73"/>
      <c r="E56" s="33"/>
      <c r="F56" s="153"/>
      <c r="G56" s="34"/>
      <c r="H56" s="34"/>
      <c r="I56" s="74"/>
      <c r="J56" s="34"/>
      <c r="K56" s="32"/>
    </row>
    <row r="57" spans="2:11" x14ac:dyDescent="0.35">
      <c r="B57" s="206" t="s">
        <v>158</v>
      </c>
      <c r="C57" s="154"/>
      <c r="D57" s="73"/>
      <c r="E57" s="33">
        <f>C57*D57</f>
        <v>0</v>
      </c>
      <c r="F57" s="153"/>
      <c r="G57" s="34"/>
      <c r="H57" s="34"/>
      <c r="I57" s="74"/>
      <c r="J57" s="34"/>
      <c r="K57" s="32"/>
    </row>
    <row r="58" spans="2:11" x14ac:dyDescent="0.35">
      <c r="B58" s="206" t="s">
        <v>159</v>
      </c>
      <c r="C58" s="154"/>
      <c r="D58" s="73"/>
      <c r="E58" s="33">
        <f>C58*D58</f>
        <v>0</v>
      </c>
      <c r="F58" s="153"/>
      <c r="G58" s="34"/>
      <c r="H58" s="34"/>
      <c r="I58" s="74"/>
      <c r="J58" s="34"/>
      <c r="K58" s="32"/>
    </row>
    <row r="59" spans="2:11" x14ac:dyDescent="0.35">
      <c r="B59" s="206" t="s">
        <v>160</v>
      </c>
      <c r="C59" s="154"/>
      <c r="D59" s="73"/>
      <c r="E59" s="33">
        <f>C59*D59</f>
        <v>0</v>
      </c>
      <c r="F59" s="153"/>
      <c r="G59" s="34"/>
      <c r="H59" s="34"/>
      <c r="I59" s="74"/>
      <c r="J59" s="34"/>
      <c r="K59" s="32"/>
    </row>
    <row r="60" spans="2:11" x14ac:dyDescent="0.35">
      <c r="B60" s="207" t="s">
        <v>161</v>
      </c>
      <c r="C60" s="154"/>
      <c r="D60" s="73"/>
      <c r="E60" s="33">
        <f>C60*D60</f>
        <v>0</v>
      </c>
      <c r="F60" s="153"/>
      <c r="G60" s="34"/>
      <c r="H60" s="34"/>
      <c r="I60" s="74"/>
      <c r="J60" s="34"/>
      <c r="K60" s="32"/>
    </row>
    <row r="61" spans="2:11" x14ac:dyDescent="0.35">
      <c r="B61" s="197" t="s">
        <v>148</v>
      </c>
      <c r="C61" s="209">
        <f>SUM(C57:C60)</f>
        <v>0</v>
      </c>
      <c r="D61" s="77"/>
      <c r="E61" s="76">
        <f>SUM(E57:E60)</f>
        <v>0</v>
      </c>
      <c r="F61" s="209">
        <f>SUM(F57:F60)</f>
        <v>0</v>
      </c>
      <c r="G61" s="76">
        <f>SUM(G57:G60)</f>
        <v>0</v>
      </c>
      <c r="H61" s="76">
        <f>SUM(H50:H60)</f>
        <v>0</v>
      </c>
      <c r="I61" s="78">
        <f>SUM(F61:H61)</f>
        <v>0</v>
      </c>
      <c r="J61" s="76"/>
      <c r="K61" s="32"/>
    </row>
    <row r="62" spans="2:11" x14ac:dyDescent="0.35">
      <c r="B62" s="208" t="s">
        <v>162</v>
      </c>
      <c r="C62" s="209"/>
      <c r="D62" s="77"/>
      <c r="E62" s="76"/>
      <c r="F62" s="209"/>
      <c r="G62" s="76"/>
      <c r="H62" s="76"/>
      <c r="I62" s="78"/>
      <c r="J62" s="76"/>
      <c r="K62" s="32"/>
    </row>
    <row r="63" spans="2:11" ht="29" x14ac:dyDescent="0.35">
      <c r="B63" s="506" t="s">
        <v>163</v>
      </c>
      <c r="C63" s="209"/>
      <c r="D63" s="77"/>
      <c r="E63" s="76"/>
      <c r="F63" s="209"/>
      <c r="G63" s="76"/>
      <c r="H63" s="76"/>
      <c r="I63" s="78"/>
      <c r="J63" s="76"/>
      <c r="K63" s="32"/>
    </row>
    <row r="64" spans="2:11" x14ac:dyDescent="0.35">
      <c r="B64" s="213" t="s">
        <v>164</v>
      </c>
      <c r="C64" s="209"/>
      <c r="D64" s="77"/>
      <c r="E64" s="214">
        <f t="shared" ref="E64:E69" si="4">C64*D64</f>
        <v>0</v>
      </c>
      <c r="F64" s="209"/>
      <c r="G64" s="76"/>
      <c r="H64" s="76"/>
      <c r="I64" s="78"/>
      <c r="J64" s="76"/>
      <c r="K64" s="32"/>
    </row>
    <row r="65" spans="2:11" x14ac:dyDescent="0.35">
      <c r="B65" s="213" t="s">
        <v>165</v>
      </c>
      <c r="C65" s="209"/>
      <c r="D65" s="77"/>
      <c r="E65" s="214">
        <f t="shared" si="4"/>
        <v>0</v>
      </c>
      <c r="F65" s="209"/>
      <c r="G65" s="76"/>
      <c r="H65" s="76"/>
      <c r="I65" s="78"/>
      <c r="J65" s="76"/>
      <c r="K65" s="32"/>
    </row>
    <row r="66" spans="2:11" x14ac:dyDescent="0.35">
      <c r="B66" s="213" t="s">
        <v>166</v>
      </c>
      <c r="C66" s="153"/>
      <c r="D66" s="31"/>
      <c r="E66" s="215">
        <f t="shared" si="4"/>
        <v>0</v>
      </c>
      <c r="F66" s="153"/>
      <c r="G66" s="33"/>
      <c r="H66" s="33"/>
      <c r="I66" s="71"/>
      <c r="J66" s="33"/>
      <c r="K66" s="32"/>
    </row>
    <row r="67" spans="2:11" x14ac:dyDescent="0.35">
      <c r="B67" s="213" t="s">
        <v>167</v>
      </c>
      <c r="C67" s="154"/>
      <c r="D67" s="73"/>
      <c r="E67" s="33">
        <f t="shared" si="4"/>
        <v>0</v>
      </c>
      <c r="F67" s="153"/>
      <c r="G67" s="34"/>
      <c r="H67" s="34"/>
      <c r="I67" s="74"/>
      <c r="J67" s="34"/>
      <c r="K67" s="32"/>
    </row>
    <row r="68" spans="2:11" x14ac:dyDescent="0.35">
      <c r="B68" s="213" t="s">
        <v>168</v>
      </c>
      <c r="C68" s="154"/>
      <c r="D68" s="73"/>
      <c r="E68" s="33">
        <f t="shared" si="4"/>
        <v>0</v>
      </c>
      <c r="F68" s="153"/>
      <c r="G68" s="34"/>
      <c r="H68" s="34"/>
      <c r="I68" s="74"/>
      <c r="J68" s="34"/>
      <c r="K68" s="32"/>
    </row>
    <row r="69" spans="2:11" x14ac:dyDescent="0.35">
      <c r="B69" s="213" t="s">
        <v>169</v>
      </c>
      <c r="C69" s="154"/>
      <c r="D69" s="73"/>
      <c r="E69" s="33">
        <f t="shared" si="4"/>
        <v>0</v>
      </c>
      <c r="F69" s="153"/>
      <c r="G69" s="34"/>
      <c r="H69" s="34"/>
      <c r="I69" s="74"/>
      <c r="J69" s="34"/>
      <c r="K69" s="32"/>
    </row>
    <row r="70" spans="2:11" x14ac:dyDescent="0.35">
      <c r="B70" s="216" t="s">
        <v>148</v>
      </c>
      <c r="C70" s="154">
        <f>SUM(C64:C69)</f>
        <v>0</v>
      </c>
      <c r="D70" s="73"/>
      <c r="E70" s="33">
        <f>SUM(E64:E69)</f>
        <v>0</v>
      </c>
      <c r="F70" s="153">
        <f>SUM(F64:F69)</f>
        <v>0</v>
      </c>
      <c r="G70" s="34">
        <f>SUM(G64:G69)</f>
        <v>0</v>
      </c>
      <c r="H70" s="34">
        <f>SUM(H64:H69)</f>
        <v>0</v>
      </c>
      <c r="I70" s="78">
        <f>SUM(F70:H70)</f>
        <v>0</v>
      </c>
      <c r="J70" s="34"/>
      <c r="K70" s="32"/>
    </row>
    <row r="71" spans="2:11" x14ac:dyDescent="0.35">
      <c r="B71" s="204" t="s">
        <v>170</v>
      </c>
      <c r="C71" s="154"/>
      <c r="D71" s="73"/>
      <c r="E71" s="33"/>
      <c r="F71" s="153"/>
      <c r="G71" s="34"/>
      <c r="H71" s="34"/>
      <c r="I71" s="74"/>
      <c r="J71" s="34"/>
      <c r="K71" s="32"/>
    </row>
    <row r="72" spans="2:11" x14ac:dyDescent="0.35">
      <c r="B72" s="507" t="s">
        <v>285</v>
      </c>
      <c r="C72" s="154"/>
      <c r="D72" s="73"/>
      <c r="E72" s="33">
        <f>C72*D72</f>
        <v>0</v>
      </c>
      <c r="F72" s="153"/>
      <c r="G72" s="34"/>
      <c r="H72" s="34"/>
      <c r="I72" s="74"/>
      <c r="J72" s="34"/>
      <c r="K72" s="32"/>
    </row>
    <row r="73" spans="2:11" x14ac:dyDescent="0.35">
      <c r="B73" s="224" t="s">
        <v>172</v>
      </c>
      <c r="C73" s="154"/>
      <c r="D73" s="73"/>
      <c r="E73" s="33">
        <f>C73*D73</f>
        <v>0</v>
      </c>
      <c r="F73" s="153"/>
      <c r="G73" s="34"/>
      <c r="H73" s="34"/>
      <c r="I73" s="74"/>
      <c r="J73" s="34"/>
      <c r="K73" s="32"/>
    </row>
    <row r="74" spans="2:11" x14ac:dyDescent="0.35">
      <c r="B74" s="213" t="s">
        <v>166</v>
      </c>
      <c r="C74" s="154"/>
      <c r="D74" s="73"/>
      <c r="E74" s="33">
        <f>C74*D74</f>
        <v>0</v>
      </c>
      <c r="F74" s="153"/>
      <c r="G74" s="34"/>
      <c r="H74" s="34"/>
      <c r="I74" s="74"/>
      <c r="J74" s="34"/>
      <c r="K74" s="32"/>
    </row>
    <row r="75" spans="2:11" x14ac:dyDescent="0.35">
      <c r="B75" s="213" t="s">
        <v>173</v>
      </c>
      <c r="C75" s="154"/>
      <c r="D75" s="73"/>
      <c r="E75" s="33">
        <f>C75*D75</f>
        <v>0</v>
      </c>
      <c r="F75" s="153"/>
      <c r="G75" s="34"/>
      <c r="H75" s="34"/>
      <c r="I75" s="74"/>
      <c r="J75" s="34"/>
      <c r="K75" s="32"/>
    </row>
    <row r="76" spans="2:11" ht="15.65" customHeight="1" x14ac:dyDescent="0.35">
      <c r="B76" s="213" t="s">
        <v>174</v>
      </c>
      <c r="C76" s="154"/>
      <c r="D76" s="73"/>
      <c r="E76" s="33">
        <f>C76*D76</f>
        <v>0</v>
      </c>
      <c r="F76" s="153"/>
      <c r="G76" s="34"/>
      <c r="H76" s="34"/>
      <c r="I76" s="74"/>
      <c r="J76" s="34"/>
      <c r="K76" s="32"/>
    </row>
    <row r="77" spans="2:11" ht="15.65" customHeight="1" x14ac:dyDescent="0.35">
      <c r="B77" s="197" t="s">
        <v>148</v>
      </c>
      <c r="C77" s="154">
        <v>0</v>
      </c>
      <c r="D77" s="73"/>
      <c r="E77" s="33">
        <f t="shared" ref="E77:H77" si="5">SUM(E72:E76)</f>
        <v>0</v>
      </c>
      <c r="F77" s="153">
        <f t="shared" si="5"/>
        <v>0</v>
      </c>
      <c r="G77" s="34">
        <f t="shared" si="5"/>
        <v>0</v>
      </c>
      <c r="H77" s="34">
        <f t="shared" si="5"/>
        <v>0</v>
      </c>
      <c r="I77" s="78">
        <f>SUM(F77:H77)</f>
        <v>0</v>
      </c>
      <c r="J77" s="34"/>
      <c r="K77" s="32"/>
    </row>
    <row r="78" spans="2:11" ht="15.65" customHeight="1" x14ac:dyDescent="0.35">
      <c r="B78" s="197"/>
      <c r="C78" s="154"/>
      <c r="D78" s="73"/>
      <c r="E78" s="33"/>
      <c r="F78" s="153"/>
      <c r="G78" s="34"/>
      <c r="H78" s="34"/>
      <c r="I78" s="74"/>
      <c r="J78" s="34"/>
      <c r="K78" s="32"/>
    </row>
    <row r="79" spans="2:11" ht="15.65" customHeight="1" x14ac:dyDescent="0.35">
      <c r="B79" s="197" t="s">
        <v>148</v>
      </c>
      <c r="C79" s="209">
        <f>SUM(C77,C70,C61,C55,C48,C43)</f>
        <v>6000</v>
      </c>
      <c r="D79" s="77"/>
      <c r="E79" s="76">
        <f>SUM(E77,E70,E61,E55,E48,E43)</f>
        <v>72000</v>
      </c>
      <c r="F79" s="317">
        <f t="shared" ref="F79:G79" si="6">SUM(F77,F70,F61,F55,F48,F43)</f>
        <v>0</v>
      </c>
      <c r="G79" s="76">
        <f t="shared" si="6"/>
        <v>0</v>
      </c>
      <c r="H79" s="76">
        <f>SUM(H77,H70,H61,H55,H48,H43)</f>
        <v>0</v>
      </c>
      <c r="I79" s="78">
        <f>SUM(F79:H79)</f>
        <v>0</v>
      </c>
      <c r="J79" s="76"/>
      <c r="K79" s="32"/>
    </row>
    <row r="80" spans="2:11" ht="15.65" customHeight="1" x14ac:dyDescent="0.35">
      <c r="B80" s="63" t="s">
        <v>175</v>
      </c>
      <c r="C80" s="231"/>
      <c r="D80" s="89"/>
      <c r="E80" s="231">
        <f>SUM(E79)</f>
        <v>72000</v>
      </c>
      <c r="F80" s="313">
        <f>SUM(F79)/E79</f>
        <v>0</v>
      </c>
      <c r="G80" s="313">
        <f>SUM(G79)/E79</f>
        <v>0</v>
      </c>
      <c r="H80" s="313">
        <f>SUM(H79)/E79</f>
        <v>0</v>
      </c>
      <c r="I80" s="313">
        <f>SUM(F80:H80)</f>
        <v>0</v>
      </c>
      <c r="J80" s="86"/>
      <c r="K80" s="32"/>
    </row>
    <row r="81" spans="2:11" ht="15.65" customHeight="1" x14ac:dyDescent="0.35">
      <c r="B81" s="318" t="s">
        <v>176</v>
      </c>
      <c r="C81" s="231"/>
      <c r="D81" s="89"/>
      <c r="E81" s="231">
        <f>SUM(E79,E35)</f>
        <v>3072000</v>
      </c>
      <c r="F81" s="319">
        <f>SUM(F34+F79)</f>
        <v>0</v>
      </c>
      <c r="G81" s="320">
        <f t="shared" ref="G81:H81" si="7">SUM(G34+G79)</f>
        <v>300000</v>
      </c>
      <c r="H81" s="320">
        <f t="shared" si="7"/>
        <v>0</v>
      </c>
      <c r="I81" s="326">
        <f>SUM(F81+G81+H81)</f>
        <v>300000</v>
      </c>
      <c r="J81" s="86"/>
      <c r="K81" s="32"/>
    </row>
    <row r="82" spans="2:11" ht="15.65" customHeight="1" x14ac:dyDescent="0.35">
      <c r="B82" s="321" t="s">
        <v>177</v>
      </c>
      <c r="C82" s="322"/>
      <c r="D82" s="322"/>
      <c r="E82" s="322"/>
      <c r="F82" s="239">
        <f>SUM(F79,F34)/E81</f>
        <v>0</v>
      </c>
      <c r="G82" s="239">
        <f>SUM(G79,G34)/E81</f>
        <v>9.765625E-2</v>
      </c>
      <c r="H82" s="239">
        <f>SUM(H79,H34)/E81</f>
        <v>0</v>
      </c>
      <c r="I82" s="239">
        <f>F82+G82+H82</f>
        <v>9.765625E-2</v>
      </c>
      <c r="J82" s="308"/>
      <c r="K82" s="32"/>
    </row>
    <row r="83" spans="2:11" ht="15.65" customHeight="1" x14ac:dyDescent="0.35">
      <c r="B83" s="42"/>
      <c r="C83" s="270"/>
      <c r="D83" s="270"/>
      <c r="E83" s="270"/>
      <c r="F83" s="270"/>
      <c r="G83" s="270"/>
      <c r="H83" s="270"/>
      <c r="I83" s="270"/>
      <c r="J83" s="270"/>
    </row>
    <row r="84" spans="2:11" ht="15.65" customHeight="1" x14ac:dyDescent="0.35">
      <c r="B84" s="167"/>
      <c r="C84" s="30"/>
      <c r="D84" s="30"/>
      <c r="E84" s="30"/>
      <c r="F84" s="30"/>
      <c r="G84" s="30"/>
      <c r="H84" s="30"/>
      <c r="I84" s="30"/>
      <c r="J84" s="30"/>
    </row>
    <row r="85" spans="2:11" ht="15.65" customHeight="1" x14ac:dyDescent="0.35">
      <c r="B85" s="323"/>
      <c r="C85" s="33"/>
      <c r="D85" s="31"/>
      <c r="E85" s="33"/>
      <c r="F85" s="33"/>
      <c r="G85" s="33"/>
      <c r="H85" s="33"/>
      <c r="I85" s="33"/>
      <c r="J85" s="33"/>
    </row>
    <row r="86" spans="2:11" ht="15.65" customHeight="1" x14ac:dyDescent="0.35">
      <c r="B86" s="324"/>
      <c r="C86" s="33"/>
      <c r="D86" s="31"/>
      <c r="E86" s="33"/>
      <c r="F86" s="33"/>
      <c r="G86" s="33"/>
      <c r="H86" s="33"/>
      <c r="I86" s="33"/>
      <c r="J86" s="33"/>
    </row>
  </sheetData>
  <mergeCells count="1">
    <mergeCell ref="F12:I1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AD318-DF94-44A4-B586-E42011D8B180}">
  <dimension ref="A1:I78"/>
  <sheetViews>
    <sheetView workbookViewId="0">
      <selection activeCell="A74" sqref="A74"/>
    </sheetView>
  </sheetViews>
  <sheetFormatPr defaultRowHeight="15.5" x14ac:dyDescent="0.35"/>
  <cols>
    <col min="1" max="1" width="51.58203125" customWidth="1"/>
    <col min="2" max="8" width="17.58203125" customWidth="1"/>
  </cols>
  <sheetData>
    <row r="1" spans="1:8" ht="61.5" x14ac:dyDescent="1.35">
      <c r="A1" s="139"/>
      <c r="D1" s="140"/>
      <c r="E1" s="140"/>
      <c r="F1" s="140"/>
      <c r="G1" s="140"/>
    </row>
    <row r="3" spans="1:8" ht="17" x14ac:dyDescent="0.35">
      <c r="A3" s="514" t="s">
        <v>178</v>
      </c>
      <c r="B3" s="141"/>
      <c r="C3" s="141"/>
      <c r="D3" s="141"/>
      <c r="E3" s="141"/>
      <c r="F3" s="141"/>
      <c r="G3" s="141"/>
      <c r="H3" s="142"/>
    </row>
    <row r="4" spans="1:8" x14ac:dyDescent="0.35">
      <c r="A4" s="143" t="s">
        <v>179</v>
      </c>
      <c r="B4" s="144"/>
      <c r="C4" s="145" t="s">
        <v>180</v>
      </c>
      <c r="D4" s="88"/>
      <c r="E4" s="578" t="s">
        <v>131</v>
      </c>
      <c r="F4" s="578"/>
      <c r="G4" s="578"/>
      <c r="H4" s="579"/>
    </row>
    <row r="5" spans="1:8" x14ac:dyDescent="0.35">
      <c r="A5" s="64" t="s">
        <v>132</v>
      </c>
      <c r="B5" s="147" t="s">
        <v>133</v>
      </c>
      <c r="C5" s="147" t="s">
        <v>134</v>
      </c>
      <c r="D5" s="147" t="s">
        <v>135</v>
      </c>
      <c r="E5" s="148" t="s">
        <v>136</v>
      </c>
      <c r="F5" s="148" t="s">
        <v>137</v>
      </c>
      <c r="G5" s="148" t="s">
        <v>138</v>
      </c>
      <c r="H5" s="148" t="s">
        <v>139</v>
      </c>
    </row>
    <row r="6" spans="1:8" x14ac:dyDescent="0.35">
      <c r="A6" s="65"/>
      <c r="B6" s="30"/>
      <c r="C6" s="30"/>
      <c r="D6" s="30"/>
      <c r="E6" s="149"/>
      <c r="F6" s="29"/>
      <c r="G6" s="29"/>
      <c r="H6" s="150"/>
    </row>
    <row r="7" spans="1:8" x14ac:dyDescent="0.35">
      <c r="A7" s="67" t="s">
        <v>181</v>
      </c>
      <c r="B7" s="30"/>
      <c r="C7" s="30"/>
      <c r="D7" s="30"/>
      <c r="E7" s="151"/>
      <c r="F7" s="30"/>
      <c r="G7" s="30"/>
      <c r="H7" s="66"/>
    </row>
    <row r="8" spans="1:8" x14ac:dyDescent="0.35">
      <c r="A8" s="68"/>
      <c r="B8" s="30"/>
      <c r="C8" s="30"/>
      <c r="D8" s="30"/>
      <c r="E8" s="151"/>
      <c r="F8" s="30"/>
      <c r="G8" s="30"/>
      <c r="H8" s="66"/>
    </row>
    <row r="9" spans="1:8" x14ac:dyDescent="0.35">
      <c r="A9" s="69" t="s">
        <v>141</v>
      </c>
      <c r="B9" s="31"/>
      <c r="C9" s="31"/>
      <c r="D9" s="31"/>
      <c r="E9" s="152"/>
      <c r="F9" s="31"/>
      <c r="G9" s="31"/>
      <c r="H9" s="37"/>
    </row>
    <row r="10" spans="1:8" x14ac:dyDescent="0.35">
      <c r="A10" s="70" t="s">
        <v>142</v>
      </c>
      <c r="B10" s="33"/>
      <c r="C10" s="31"/>
      <c r="D10" s="33"/>
      <c r="E10" s="153"/>
      <c r="F10" s="33"/>
      <c r="G10" s="33"/>
      <c r="H10" s="71"/>
    </row>
    <row r="11" spans="1:8" x14ac:dyDescent="0.35">
      <c r="A11" s="72"/>
      <c r="B11" s="34"/>
      <c r="C11" s="73"/>
      <c r="D11" s="33">
        <f t="shared" ref="D11:D24" si="0">B11*C11</f>
        <v>0</v>
      </c>
      <c r="E11" s="154"/>
      <c r="F11" s="34"/>
      <c r="G11" s="34"/>
      <c r="H11" s="74"/>
    </row>
    <row r="12" spans="1:8" x14ac:dyDescent="0.35">
      <c r="A12" s="72"/>
      <c r="B12" s="34"/>
      <c r="C12" s="73"/>
      <c r="D12" s="33">
        <f t="shared" si="0"/>
        <v>0</v>
      </c>
      <c r="E12" s="154"/>
      <c r="F12" s="34"/>
      <c r="G12" s="34"/>
      <c r="H12" s="74"/>
    </row>
    <row r="13" spans="1:8" x14ac:dyDescent="0.35">
      <c r="A13" s="72"/>
      <c r="B13" s="34"/>
      <c r="C13" s="73"/>
      <c r="D13" s="33">
        <f t="shared" si="0"/>
        <v>0</v>
      </c>
      <c r="E13" s="154"/>
      <c r="F13" s="34"/>
      <c r="G13" s="34"/>
      <c r="H13" s="74"/>
    </row>
    <row r="14" spans="1:8" x14ac:dyDescent="0.35">
      <c r="A14" s="72"/>
      <c r="B14" s="34"/>
      <c r="C14" s="73"/>
      <c r="D14" s="33">
        <f t="shared" si="0"/>
        <v>0</v>
      </c>
      <c r="E14" s="154"/>
      <c r="F14" s="34"/>
      <c r="G14" s="34"/>
      <c r="H14" s="74"/>
    </row>
    <row r="15" spans="1:8" x14ac:dyDescent="0.35">
      <c r="A15" s="72"/>
      <c r="B15" s="34"/>
      <c r="C15" s="73"/>
      <c r="D15" s="33">
        <f t="shared" si="0"/>
        <v>0</v>
      </c>
      <c r="E15" s="154"/>
      <c r="F15" s="34"/>
      <c r="G15" s="34"/>
      <c r="H15" s="74"/>
    </row>
    <row r="16" spans="1:8" x14ac:dyDescent="0.35">
      <c r="A16" s="72"/>
      <c r="B16" s="34"/>
      <c r="C16" s="73"/>
      <c r="D16" s="33">
        <f t="shared" si="0"/>
        <v>0</v>
      </c>
      <c r="E16" s="154"/>
      <c r="F16" s="34"/>
      <c r="G16" s="34"/>
      <c r="H16" s="74"/>
    </row>
    <row r="17" spans="1:8" x14ac:dyDescent="0.35">
      <c r="A17" s="72"/>
      <c r="B17" s="34"/>
      <c r="C17" s="73"/>
      <c r="D17" s="33">
        <f t="shared" si="0"/>
        <v>0</v>
      </c>
      <c r="E17" s="154"/>
      <c r="F17" s="34"/>
      <c r="G17" s="34"/>
      <c r="H17" s="74"/>
    </row>
    <row r="18" spans="1:8" x14ac:dyDescent="0.35">
      <c r="A18" s="72"/>
      <c r="B18" s="34"/>
      <c r="C18" s="73"/>
      <c r="D18" s="33">
        <f t="shared" si="0"/>
        <v>0</v>
      </c>
      <c r="E18" s="154"/>
      <c r="F18" s="34"/>
      <c r="G18" s="34"/>
      <c r="H18" s="74"/>
    </row>
    <row r="19" spans="1:8" x14ac:dyDescent="0.35">
      <c r="A19" s="72"/>
      <c r="B19" s="34"/>
      <c r="C19" s="73"/>
      <c r="D19" s="33">
        <f t="shared" si="0"/>
        <v>0</v>
      </c>
      <c r="E19" s="154"/>
      <c r="F19" s="34"/>
      <c r="G19" s="34"/>
      <c r="H19" s="74"/>
    </row>
    <row r="20" spans="1:8" x14ac:dyDescent="0.35">
      <c r="A20" s="72"/>
      <c r="B20" s="34"/>
      <c r="C20" s="73"/>
      <c r="D20" s="33">
        <f t="shared" si="0"/>
        <v>0</v>
      </c>
      <c r="E20" s="154"/>
      <c r="F20" s="34"/>
      <c r="G20" s="34"/>
      <c r="H20" s="74"/>
    </row>
    <row r="21" spans="1:8" x14ac:dyDescent="0.35">
      <c r="A21" s="72"/>
      <c r="B21" s="34"/>
      <c r="C21" s="73"/>
      <c r="D21" s="33">
        <f t="shared" si="0"/>
        <v>0</v>
      </c>
      <c r="E21" s="154"/>
      <c r="F21" s="34"/>
      <c r="G21" s="34"/>
      <c r="H21" s="74"/>
    </row>
    <row r="22" spans="1:8" x14ac:dyDescent="0.35">
      <c r="A22" s="72"/>
      <c r="B22" s="34"/>
      <c r="C22" s="73"/>
      <c r="D22" s="33">
        <f t="shared" si="0"/>
        <v>0</v>
      </c>
      <c r="E22" s="154"/>
      <c r="F22" s="34"/>
      <c r="G22" s="34"/>
      <c r="H22" s="74"/>
    </row>
    <row r="23" spans="1:8" x14ac:dyDescent="0.35">
      <c r="A23" s="72"/>
      <c r="B23" s="34"/>
      <c r="C23" s="73"/>
      <c r="D23" s="33">
        <f t="shared" si="0"/>
        <v>0</v>
      </c>
      <c r="E23" s="154"/>
      <c r="F23" s="34"/>
      <c r="G23" s="34"/>
      <c r="H23" s="74"/>
    </row>
    <row r="24" spans="1:8" x14ac:dyDescent="0.35">
      <c r="A24" s="72"/>
      <c r="B24" s="34"/>
      <c r="C24" s="73"/>
      <c r="D24" s="33">
        <f t="shared" si="0"/>
        <v>0</v>
      </c>
      <c r="E24" s="154"/>
      <c r="F24" s="34"/>
      <c r="G24" s="34"/>
      <c r="H24" s="74"/>
    </row>
    <row r="25" spans="1:8" x14ac:dyDescent="0.35">
      <c r="A25" s="72"/>
      <c r="B25" s="34"/>
      <c r="C25" s="73"/>
      <c r="D25" s="33">
        <v>0</v>
      </c>
      <c r="E25" s="154"/>
      <c r="F25" s="34"/>
      <c r="G25" s="34"/>
      <c r="H25" s="74"/>
    </row>
    <row r="26" spans="1:8" x14ac:dyDescent="0.35">
      <c r="A26" s="75" t="s">
        <v>143</v>
      </c>
      <c r="B26" s="155"/>
      <c r="C26" s="156"/>
      <c r="D26" s="157">
        <f>SUM(D11:D25)</f>
        <v>0</v>
      </c>
      <c r="E26" s="155">
        <f>SUM(E11:E25)</f>
        <v>0</v>
      </c>
      <c r="F26" s="158">
        <f>SUM(F11:F25)</f>
        <v>0</v>
      </c>
      <c r="G26" s="158">
        <f>SUM(G11:G25)</f>
        <v>0</v>
      </c>
      <c r="H26" s="159"/>
    </row>
    <row r="27" spans="1:8" x14ac:dyDescent="0.35">
      <c r="A27" s="160" t="s">
        <v>182</v>
      </c>
      <c r="B27" s="161">
        <f>SUM(B20:B26)</f>
        <v>0</v>
      </c>
      <c r="C27" s="162"/>
      <c r="D27" s="163">
        <f>SUM(D11:D25)</f>
        <v>0</v>
      </c>
      <c r="E27" s="164" t="e">
        <f>E26/D26</f>
        <v>#DIV/0!</v>
      </c>
      <c r="F27" s="165" t="e">
        <f>F26/D26</f>
        <v>#DIV/0!</v>
      </c>
      <c r="G27" s="165" t="e">
        <f>G26/D26</f>
        <v>#DIV/0!</v>
      </c>
      <c r="H27" s="166" t="e">
        <f>E27+F27+G27</f>
        <v>#DIV/0!</v>
      </c>
    </row>
    <row r="28" spans="1:8" x14ac:dyDescent="0.35">
      <c r="A28" s="167"/>
      <c r="B28" s="30"/>
      <c r="C28" s="30"/>
      <c r="D28" s="30"/>
      <c r="E28" s="30"/>
      <c r="F28" s="30"/>
      <c r="G28" s="30"/>
      <c r="H28" s="30"/>
    </row>
    <row r="29" spans="1:8" x14ac:dyDescent="0.35">
      <c r="A29" s="168" t="s">
        <v>183</v>
      </c>
      <c r="B29" s="144"/>
      <c r="C29" s="145" t="s">
        <v>180</v>
      </c>
      <c r="D29" s="88"/>
      <c r="E29" s="576" t="s">
        <v>131</v>
      </c>
      <c r="F29" s="576"/>
      <c r="G29" s="576"/>
      <c r="H29" s="577"/>
    </row>
    <row r="30" spans="1:8" x14ac:dyDescent="0.35">
      <c r="A30" s="64" t="s">
        <v>132</v>
      </c>
      <c r="B30" s="147" t="s">
        <v>133</v>
      </c>
      <c r="C30" s="147" t="s">
        <v>134</v>
      </c>
      <c r="D30" s="147" t="s">
        <v>135</v>
      </c>
      <c r="E30" s="147" t="s">
        <v>136</v>
      </c>
      <c r="F30" s="147" t="s">
        <v>137</v>
      </c>
      <c r="G30" s="147" t="s">
        <v>138</v>
      </c>
      <c r="H30" s="147" t="s">
        <v>139</v>
      </c>
    </row>
    <row r="31" spans="1:8" x14ac:dyDescent="0.35">
      <c r="A31" s="65"/>
      <c r="B31" s="30"/>
      <c r="C31" s="30"/>
      <c r="D31" s="30"/>
      <c r="E31" s="149"/>
      <c r="F31" s="29"/>
      <c r="G31" s="29"/>
      <c r="H31" s="150"/>
    </row>
    <row r="32" spans="1:8" x14ac:dyDescent="0.35">
      <c r="A32" s="67" t="s">
        <v>181</v>
      </c>
      <c r="B32" s="30"/>
      <c r="C32" s="30"/>
      <c r="D32" s="30"/>
      <c r="E32" s="151"/>
      <c r="F32" s="30"/>
      <c r="G32" s="30"/>
      <c r="H32" s="66"/>
    </row>
    <row r="33" spans="1:8" x14ac:dyDescent="0.35">
      <c r="A33" s="68"/>
      <c r="B33" s="30"/>
      <c r="C33" s="30"/>
      <c r="D33" s="30"/>
      <c r="E33" s="151"/>
      <c r="F33" s="30"/>
      <c r="G33" s="30"/>
      <c r="H33" s="66"/>
    </row>
    <row r="34" spans="1:8" x14ac:dyDescent="0.35">
      <c r="A34" s="69" t="s">
        <v>141</v>
      </c>
      <c r="B34" s="31"/>
      <c r="C34" s="31"/>
      <c r="D34" s="31"/>
      <c r="E34" s="152"/>
      <c r="F34" s="31"/>
      <c r="G34" s="31"/>
      <c r="H34" s="37"/>
    </row>
    <row r="35" spans="1:8" x14ac:dyDescent="0.35">
      <c r="A35" s="70" t="s">
        <v>142</v>
      </c>
      <c r="B35" s="33"/>
      <c r="C35" s="31"/>
      <c r="D35" s="33"/>
      <c r="E35" s="153"/>
      <c r="F35" s="33"/>
      <c r="G35" s="33"/>
      <c r="H35" s="71"/>
    </row>
    <row r="36" spans="1:8" x14ac:dyDescent="0.35">
      <c r="A36" s="72"/>
      <c r="B36" s="34"/>
      <c r="C36" s="73"/>
      <c r="D36" s="33">
        <f t="shared" ref="D36:D49" si="1">B36*C36</f>
        <v>0</v>
      </c>
      <c r="E36" s="154"/>
      <c r="F36" s="34"/>
      <c r="G36" s="34"/>
      <c r="H36" s="74"/>
    </row>
    <row r="37" spans="1:8" x14ac:dyDescent="0.35">
      <c r="A37" s="72"/>
      <c r="B37" s="34"/>
      <c r="C37" s="73"/>
      <c r="D37" s="33">
        <f t="shared" si="1"/>
        <v>0</v>
      </c>
      <c r="E37" s="154"/>
      <c r="F37" s="34"/>
      <c r="G37" s="34"/>
      <c r="H37" s="74"/>
    </row>
    <row r="38" spans="1:8" x14ac:dyDescent="0.35">
      <c r="A38" s="72"/>
      <c r="B38" s="34"/>
      <c r="C38" s="73"/>
      <c r="D38" s="33">
        <f t="shared" si="1"/>
        <v>0</v>
      </c>
      <c r="E38" s="154"/>
      <c r="F38" s="34"/>
      <c r="G38" s="34"/>
      <c r="H38" s="74"/>
    </row>
    <row r="39" spans="1:8" x14ac:dyDescent="0.35">
      <c r="A39" s="72"/>
      <c r="B39" s="34"/>
      <c r="C39" s="73"/>
      <c r="D39" s="33">
        <f t="shared" si="1"/>
        <v>0</v>
      </c>
      <c r="E39" s="154"/>
      <c r="F39" s="34"/>
      <c r="G39" s="34"/>
      <c r="H39" s="74"/>
    </row>
    <row r="40" spans="1:8" x14ac:dyDescent="0.35">
      <c r="A40" s="72"/>
      <c r="B40" s="34"/>
      <c r="C40" s="73"/>
      <c r="D40" s="33">
        <f t="shared" si="1"/>
        <v>0</v>
      </c>
      <c r="E40" s="154"/>
      <c r="F40" s="34"/>
      <c r="G40" s="34"/>
      <c r="H40" s="74"/>
    </row>
    <row r="41" spans="1:8" x14ac:dyDescent="0.35">
      <c r="A41" s="72"/>
      <c r="B41" s="34"/>
      <c r="C41" s="73"/>
      <c r="D41" s="33">
        <f t="shared" si="1"/>
        <v>0</v>
      </c>
      <c r="E41" s="154"/>
      <c r="F41" s="34"/>
      <c r="G41" s="34"/>
      <c r="H41" s="74"/>
    </row>
    <row r="42" spans="1:8" x14ac:dyDescent="0.35">
      <c r="A42" s="72"/>
      <c r="B42" s="34"/>
      <c r="C42" s="73"/>
      <c r="D42" s="33">
        <f t="shared" si="1"/>
        <v>0</v>
      </c>
      <c r="E42" s="154"/>
      <c r="F42" s="34"/>
      <c r="G42" s="34"/>
      <c r="H42" s="74"/>
    </row>
    <row r="43" spans="1:8" x14ac:dyDescent="0.35">
      <c r="A43" s="72"/>
      <c r="B43" s="34"/>
      <c r="C43" s="73"/>
      <c r="D43" s="33">
        <f t="shared" si="1"/>
        <v>0</v>
      </c>
      <c r="E43" s="154"/>
      <c r="F43" s="34"/>
      <c r="G43" s="34"/>
      <c r="H43" s="74"/>
    </row>
    <row r="44" spans="1:8" x14ac:dyDescent="0.35">
      <c r="A44" s="72"/>
      <c r="B44" s="34"/>
      <c r="C44" s="73"/>
      <c r="D44" s="33">
        <f t="shared" si="1"/>
        <v>0</v>
      </c>
      <c r="E44" s="154"/>
      <c r="F44" s="34"/>
      <c r="G44" s="34"/>
      <c r="H44" s="74"/>
    </row>
    <row r="45" spans="1:8" x14ac:dyDescent="0.35">
      <c r="A45" s="72"/>
      <c r="B45" s="34"/>
      <c r="C45" s="73"/>
      <c r="D45" s="33">
        <f t="shared" si="1"/>
        <v>0</v>
      </c>
      <c r="E45" s="154"/>
      <c r="F45" s="34"/>
      <c r="G45" s="34"/>
      <c r="H45" s="74"/>
    </row>
    <row r="46" spans="1:8" x14ac:dyDescent="0.35">
      <c r="A46" s="72"/>
      <c r="B46" s="34"/>
      <c r="C46" s="73"/>
      <c r="D46" s="33">
        <f t="shared" si="1"/>
        <v>0</v>
      </c>
      <c r="E46" s="154"/>
      <c r="F46" s="34"/>
      <c r="G46" s="34"/>
      <c r="H46" s="74"/>
    </row>
    <row r="47" spans="1:8" x14ac:dyDescent="0.35">
      <c r="A47" s="72"/>
      <c r="B47" s="34"/>
      <c r="C47" s="73"/>
      <c r="D47" s="33">
        <f t="shared" si="1"/>
        <v>0</v>
      </c>
      <c r="E47" s="154"/>
      <c r="F47" s="34"/>
      <c r="G47" s="34"/>
      <c r="H47" s="74"/>
    </row>
    <row r="48" spans="1:8" x14ac:dyDescent="0.35">
      <c r="A48" s="72"/>
      <c r="B48" s="34"/>
      <c r="C48" s="73"/>
      <c r="D48" s="33">
        <f t="shared" si="1"/>
        <v>0</v>
      </c>
      <c r="E48" s="154"/>
      <c r="F48" s="34"/>
      <c r="G48" s="34"/>
      <c r="H48" s="74"/>
    </row>
    <row r="49" spans="1:8" x14ac:dyDescent="0.35">
      <c r="A49" s="72"/>
      <c r="B49" s="34"/>
      <c r="C49" s="73"/>
      <c r="D49" s="33">
        <f t="shared" si="1"/>
        <v>0</v>
      </c>
      <c r="E49" s="154"/>
      <c r="F49" s="34"/>
      <c r="G49" s="34"/>
      <c r="H49" s="74"/>
    </row>
    <row r="50" spans="1:8" x14ac:dyDescent="0.35">
      <c r="A50" s="72"/>
      <c r="B50" s="34"/>
      <c r="C50" s="73"/>
      <c r="D50" s="33">
        <v>0</v>
      </c>
      <c r="E50" s="154"/>
      <c r="F50" s="34"/>
      <c r="G50" s="34"/>
      <c r="H50" s="74"/>
    </row>
    <row r="51" spans="1:8" x14ac:dyDescent="0.35">
      <c r="A51" s="169" t="s">
        <v>143</v>
      </c>
      <c r="B51" s="155"/>
      <c r="C51" s="156"/>
      <c r="D51" s="157">
        <f>SUM(D36:D50)</f>
        <v>0</v>
      </c>
      <c r="E51" s="155">
        <f>SUM(E36:E50)</f>
        <v>0</v>
      </c>
      <c r="F51" s="158">
        <f>SUM(F36:F50)</f>
        <v>0</v>
      </c>
      <c r="G51" s="158">
        <f>SUM(G36:G50)</f>
        <v>0</v>
      </c>
      <c r="H51" s="159"/>
    </row>
    <row r="52" spans="1:8" x14ac:dyDescent="0.35">
      <c r="A52" s="160" t="s">
        <v>184</v>
      </c>
      <c r="B52" s="161">
        <f>SUM(B45:B51)</f>
        <v>0</v>
      </c>
      <c r="C52" s="162"/>
      <c r="D52" s="163">
        <f>SUM(D36:D50)</f>
        <v>0</v>
      </c>
      <c r="E52" s="164" t="e">
        <f>E51/D51</f>
        <v>#DIV/0!</v>
      </c>
      <c r="F52" s="165" t="e">
        <f>F51/D51</f>
        <v>#DIV/0!</v>
      </c>
      <c r="G52" s="165" t="e">
        <f>G51/D51</f>
        <v>#DIV/0!</v>
      </c>
      <c r="H52" s="166" t="e">
        <f>E52+F52+G52</f>
        <v>#DIV/0!</v>
      </c>
    </row>
    <row r="53" spans="1:8" x14ac:dyDescent="0.35">
      <c r="A53" s="170" t="s">
        <v>185</v>
      </c>
      <c r="B53" s="171"/>
      <c r="C53" s="146" t="s">
        <v>180</v>
      </c>
      <c r="D53" s="172"/>
      <c r="E53" s="173"/>
      <c r="F53" s="174" t="s">
        <v>131</v>
      </c>
      <c r="G53" s="173"/>
      <c r="H53" s="175"/>
    </row>
    <row r="54" spans="1:8" x14ac:dyDescent="0.35">
      <c r="A54" s="64" t="s">
        <v>132</v>
      </c>
      <c r="B54" s="147" t="s">
        <v>133</v>
      </c>
      <c r="C54" s="147" t="s">
        <v>134</v>
      </c>
      <c r="D54" s="147" t="s">
        <v>135</v>
      </c>
      <c r="E54" s="147" t="s">
        <v>136</v>
      </c>
      <c r="F54" s="147" t="s">
        <v>137</v>
      </c>
      <c r="G54" s="147" t="s">
        <v>138</v>
      </c>
      <c r="H54" s="147" t="s">
        <v>139</v>
      </c>
    </row>
    <row r="55" spans="1:8" x14ac:dyDescent="0.35">
      <c r="A55" s="65"/>
      <c r="B55" s="30"/>
      <c r="C55" s="30"/>
      <c r="D55" s="30"/>
      <c r="E55" s="149"/>
      <c r="F55" s="29"/>
      <c r="G55" s="29"/>
      <c r="H55" s="150"/>
    </row>
    <row r="56" spans="1:8" x14ac:dyDescent="0.35">
      <c r="A56" s="67" t="s">
        <v>181</v>
      </c>
      <c r="B56" s="30"/>
      <c r="C56" s="30"/>
      <c r="D56" s="30"/>
      <c r="E56" s="151"/>
      <c r="F56" s="30"/>
      <c r="G56" s="30"/>
      <c r="H56" s="66"/>
    </row>
    <row r="57" spans="1:8" x14ac:dyDescent="0.35">
      <c r="A57" s="68"/>
      <c r="B57" s="30"/>
      <c r="C57" s="30"/>
      <c r="D57" s="30"/>
      <c r="E57" s="151"/>
      <c r="F57" s="30"/>
      <c r="G57" s="30"/>
      <c r="H57" s="66"/>
    </row>
    <row r="58" spans="1:8" x14ac:dyDescent="0.35">
      <c r="A58" s="69" t="s">
        <v>141</v>
      </c>
      <c r="B58" s="31"/>
      <c r="C58" s="31"/>
      <c r="D58" s="31"/>
      <c r="E58" s="152"/>
      <c r="F58" s="31"/>
      <c r="G58" s="31"/>
      <c r="H58" s="37"/>
    </row>
    <row r="59" spans="1:8" x14ac:dyDescent="0.35">
      <c r="A59" s="70" t="s">
        <v>142</v>
      </c>
      <c r="B59" s="33"/>
      <c r="C59" s="31"/>
      <c r="D59" s="33"/>
      <c r="E59" s="153"/>
      <c r="F59" s="33"/>
      <c r="G59" s="33"/>
      <c r="H59" s="71"/>
    </row>
    <row r="60" spans="1:8" x14ac:dyDescent="0.35">
      <c r="A60" s="72"/>
      <c r="B60" s="34"/>
      <c r="C60" s="73"/>
      <c r="D60" s="33">
        <f t="shared" ref="D60:D73" si="2">B60*C60</f>
        <v>0</v>
      </c>
      <c r="E60" s="154"/>
      <c r="F60" s="34"/>
      <c r="G60" s="34"/>
      <c r="H60" s="74"/>
    </row>
    <row r="61" spans="1:8" x14ac:dyDescent="0.35">
      <c r="A61" s="72"/>
      <c r="B61" s="34"/>
      <c r="C61" s="73"/>
      <c r="D61" s="33">
        <f t="shared" si="2"/>
        <v>0</v>
      </c>
      <c r="E61" s="154"/>
      <c r="F61" s="34"/>
      <c r="G61" s="34"/>
      <c r="H61" s="74"/>
    </row>
    <row r="62" spans="1:8" x14ac:dyDescent="0.35">
      <c r="A62" s="72"/>
      <c r="B62" s="34"/>
      <c r="C62" s="73"/>
      <c r="D62" s="33">
        <f t="shared" si="2"/>
        <v>0</v>
      </c>
      <c r="E62" s="154"/>
      <c r="F62" s="34"/>
      <c r="G62" s="34"/>
      <c r="H62" s="74"/>
    </row>
    <row r="63" spans="1:8" x14ac:dyDescent="0.35">
      <c r="A63" s="72"/>
      <c r="B63" s="34"/>
      <c r="C63" s="73"/>
      <c r="D63" s="33">
        <f t="shared" si="2"/>
        <v>0</v>
      </c>
      <c r="E63" s="154"/>
      <c r="F63" s="34"/>
      <c r="G63" s="34"/>
      <c r="H63" s="74"/>
    </row>
    <row r="64" spans="1:8" x14ac:dyDescent="0.35">
      <c r="A64" s="72"/>
      <c r="B64" s="34">
        <v>300000</v>
      </c>
      <c r="C64" s="73">
        <v>1</v>
      </c>
      <c r="D64" s="33">
        <f t="shared" si="2"/>
        <v>300000</v>
      </c>
      <c r="E64" s="154">
        <v>300000</v>
      </c>
      <c r="F64" s="34"/>
      <c r="G64" s="34"/>
      <c r="H64" s="74"/>
    </row>
    <row r="65" spans="1:9" x14ac:dyDescent="0.35">
      <c r="A65" s="72"/>
      <c r="B65" s="34"/>
      <c r="C65" s="73"/>
      <c r="D65" s="33">
        <f t="shared" si="2"/>
        <v>0</v>
      </c>
      <c r="E65" s="154"/>
      <c r="F65" s="34"/>
      <c r="G65" s="34"/>
      <c r="H65" s="74"/>
    </row>
    <row r="66" spans="1:9" x14ac:dyDescent="0.35">
      <c r="A66" s="72"/>
      <c r="B66" s="34"/>
      <c r="C66" s="73"/>
      <c r="D66" s="33">
        <f t="shared" si="2"/>
        <v>0</v>
      </c>
      <c r="E66" s="154"/>
      <c r="F66" s="34"/>
      <c r="G66" s="34"/>
      <c r="H66" s="74"/>
    </row>
    <row r="67" spans="1:9" x14ac:dyDescent="0.35">
      <c r="A67" s="72"/>
      <c r="B67" s="34"/>
      <c r="C67" s="73"/>
      <c r="D67" s="33">
        <f t="shared" si="2"/>
        <v>0</v>
      </c>
      <c r="E67" s="154"/>
      <c r="F67" s="34"/>
      <c r="G67" s="34"/>
      <c r="H67" s="74"/>
    </row>
    <row r="68" spans="1:9" x14ac:dyDescent="0.35">
      <c r="A68" s="72"/>
      <c r="B68" s="34"/>
      <c r="C68" s="73"/>
      <c r="D68" s="33">
        <f t="shared" si="2"/>
        <v>0</v>
      </c>
      <c r="E68" s="154"/>
      <c r="F68" s="34"/>
      <c r="G68" s="34"/>
      <c r="H68" s="74"/>
    </row>
    <row r="69" spans="1:9" x14ac:dyDescent="0.35">
      <c r="A69" s="72"/>
      <c r="B69" s="34"/>
      <c r="C69" s="73"/>
      <c r="D69" s="33">
        <f t="shared" si="2"/>
        <v>0</v>
      </c>
      <c r="E69" s="154"/>
      <c r="F69" s="34"/>
      <c r="G69" s="34"/>
      <c r="H69" s="74"/>
    </row>
    <row r="70" spans="1:9" x14ac:dyDescent="0.35">
      <c r="A70" s="72"/>
      <c r="B70" s="34"/>
      <c r="C70" s="73"/>
      <c r="D70" s="33">
        <f t="shared" si="2"/>
        <v>0</v>
      </c>
      <c r="E70" s="154"/>
      <c r="F70" s="34"/>
      <c r="G70" s="34"/>
      <c r="H70" s="74"/>
    </row>
    <row r="71" spans="1:9" x14ac:dyDescent="0.35">
      <c r="A71" s="72"/>
      <c r="B71" s="34"/>
      <c r="C71" s="73"/>
      <c r="D71" s="33">
        <f t="shared" si="2"/>
        <v>0</v>
      </c>
      <c r="E71" s="154"/>
      <c r="F71" s="34"/>
      <c r="G71" s="34"/>
      <c r="H71" s="74"/>
    </row>
    <row r="72" spans="1:9" x14ac:dyDescent="0.35">
      <c r="A72" s="72"/>
      <c r="B72" s="34"/>
      <c r="C72" s="73"/>
      <c r="D72" s="33">
        <f t="shared" si="2"/>
        <v>0</v>
      </c>
      <c r="E72" s="154"/>
      <c r="F72" s="34"/>
      <c r="G72" s="34"/>
      <c r="H72" s="74"/>
    </row>
    <row r="73" spans="1:9" x14ac:dyDescent="0.35">
      <c r="A73" s="72"/>
      <c r="B73" s="34"/>
      <c r="C73" s="73"/>
      <c r="D73" s="33">
        <f t="shared" si="2"/>
        <v>0</v>
      </c>
      <c r="E73" s="154"/>
      <c r="F73" s="34"/>
      <c r="G73" s="34"/>
      <c r="H73" s="74"/>
    </row>
    <row r="74" spans="1:9" x14ac:dyDescent="0.35">
      <c r="A74" s="72"/>
      <c r="B74" s="34"/>
      <c r="C74" s="73"/>
      <c r="D74" s="33">
        <v>0</v>
      </c>
      <c r="E74" s="154"/>
      <c r="F74" s="34"/>
      <c r="G74" s="34"/>
      <c r="H74" s="74"/>
    </row>
    <row r="75" spans="1:9" x14ac:dyDescent="0.35">
      <c r="A75" s="72"/>
      <c r="B75" s="34"/>
      <c r="C75" s="73"/>
      <c r="D75" s="33">
        <f>SUM(D59:D73)</f>
        <v>300000</v>
      </c>
      <c r="E75" s="154">
        <f>SUM(E59:E73)</f>
        <v>300000</v>
      </c>
      <c r="F75" s="34">
        <f>SUM(F59:F73)</f>
        <v>0</v>
      </c>
      <c r="G75" s="34">
        <f>SUM(G59:G73)</f>
        <v>0</v>
      </c>
      <c r="H75" s="74">
        <f>SUM(E75:G75)</f>
        <v>300000</v>
      </c>
    </row>
    <row r="76" spans="1:9" x14ac:dyDescent="0.35">
      <c r="A76" s="176" t="s">
        <v>186</v>
      </c>
      <c r="B76" s="161">
        <f ca="1">SUM(B69:B77)</f>
        <v>0</v>
      </c>
      <c r="C76" s="162"/>
      <c r="D76" s="163">
        <f>SUM(D60:D74)</f>
        <v>300000</v>
      </c>
      <c r="E76" s="177">
        <f>E77/D77</f>
        <v>1</v>
      </c>
      <c r="F76" s="165">
        <f>F77/D77</f>
        <v>0</v>
      </c>
      <c r="G76" s="165">
        <f>G77/D77</f>
        <v>0</v>
      </c>
      <c r="H76" s="166">
        <f>(E76+F76+G76)/D76</f>
        <v>3.3333333333333333E-6</v>
      </c>
    </row>
    <row r="77" spans="1:9" x14ac:dyDescent="0.35">
      <c r="A77" s="75" t="s">
        <v>187</v>
      </c>
      <c r="B77" s="34"/>
      <c r="C77" s="73"/>
      <c r="D77" s="33">
        <f>SUM(D75,D52,D27)</f>
        <v>300000</v>
      </c>
      <c r="E77" s="154">
        <f>SUM(E75,E51,E26)</f>
        <v>300000</v>
      </c>
      <c r="F77" s="34">
        <f>SUM(F75,F51,F26)</f>
        <v>0</v>
      </c>
      <c r="G77" s="34">
        <f>SUM(G75,G51,G26)</f>
        <v>0</v>
      </c>
      <c r="H77" s="74">
        <f>SUM(E77+F77+G77)</f>
        <v>300000</v>
      </c>
    </row>
    <row r="78" spans="1:9" ht="19.5" x14ac:dyDescent="0.45">
      <c r="A78" s="178" t="s">
        <v>188</v>
      </c>
      <c r="B78" s="179"/>
      <c r="C78" s="180"/>
      <c r="D78" s="181">
        <f>SUM(D76,D52,D27)</f>
        <v>300000</v>
      </c>
      <c r="E78" s="182">
        <f>SUM(E77)/D78</f>
        <v>1</v>
      </c>
      <c r="F78" s="183">
        <f>SUM(F77)/D78</f>
        <v>0</v>
      </c>
      <c r="G78" s="183">
        <f>SUM(G77)/D78</f>
        <v>0</v>
      </c>
      <c r="H78" s="184">
        <f>SUM(E78,F78,G78)</f>
        <v>1</v>
      </c>
      <c r="I78" s="185"/>
    </row>
  </sheetData>
  <mergeCells count="2">
    <mergeCell ref="E4:H4"/>
    <mergeCell ref="E29:H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05746-3FDD-44CF-B7B4-51B765FBB893}">
  <dimension ref="A1:I48"/>
  <sheetViews>
    <sheetView workbookViewId="0">
      <selection activeCell="F1" sqref="F1"/>
    </sheetView>
  </sheetViews>
  <sheetFormatPr defaultRowHeight="15.5" x14ac:dyDescent="0.35"/>
  <cols>
    <col min="1" max="1" width="51.08203125" customWidth="1"/>
    <col min="2" max="8" width="17.58203125" customWidth="1"/>
    <col min="9" max="9" width="41.5" customWidth="1"/>
  </cols>
  <sheetData>
    <row r="1" spans="1:9" ht="171.75" customHeight="1" x14ac:dyDescent="0.35">
      <c r="A1" s="186"/>
    </row>
    <row r="2" spans="1:9" x14ac:dyDescent="0.35">
      <c r="A2" s="515" t="s">
        <v>189</v>
      </c>
      <c r="B2" s="187"/>
      <c r="C2" s="188" t="s">
        <v>180</v>
      </c>
      <c r="D2" s="189"/>
      <c r="E2" s="190"/>
      <c r="F2" s="188" t="s">
        <v>190</v>
      </c>
      <c r="G2" s="190"/>
      <c r="H2" s="189"/>
      <c r="I2" s="511" t="s">
        <v>126</v>
      </c>
    </row>
    <row r="3" spans="1:9" ht="60.75" customHeight="1" x14ac:dyDescent="0.35">
      <c r="A3" s="191" t="s">
        <v>132</v>
      </c>
      <c r="B3" s="144" t="s">
        <v>133</v>
      </c>
      <c r="C3" s="89" t="s">
        <v>134</v>
      </c>
      <c r="D3" s="36" t="s">
        <v>135</v>
      </c>
      <c r="E3" s="89" t="s">
        <v>136</v>
      </c>
      <c r="F3" s="144" t="s">
        <v>137</v>
      </c>
      <c r="G3" s="89" t="s">
        <v>138</v>
      </c>
      <c r="H3" s="88" t="s">
        <v>139</v>
      </c>
      <c r="I3" s="488"/>
    </row>
    <row r="4" spans="1:9" x14ac:dyDescent="0.35">
      <c r="A4" s="192" t="s">
        <v>147</v>
      </c>
      <c r="B4" s="153"/>
      <c r="C4" s="79"/>
      <c r="D4" s="33"/>
      <c r="E4" s="193"/>
      <c r="F4" s="33"/>
      <c r="G4" s="194"/>
      <c r="H4" s="71"/>
      <c r="I4" s="489"/>
    </row>
    <row r="5" spans="1:9" ht="51" customHeight="1" x14ac:dyDescent="0.35">
      <c r="A5" s="504" t="s">
        <v>284</v>
      </c>
      <c r="B5" s="153"/>
      <c r="C5" s="79"/>
      <c r="D5" s="33"/>
      <c r="E5" s="193"/>
      <c r="F5" s="33"/>
      <c r="G5" s="194"/>
      <c r="H5" s="71"/>
      <c r="I5" s="490"/>
    </row>
    <row r="6" spans="1:9" x14ac:dyDescent="0.35">
      <c r="A6" s="192"/>
      <c r="B6" s="153"/>
      <c r="C6" s="79"/>
      <c r="D6" s="33"/>
      <c r="E6" s="193"/>
      <c r="F6" s="33"/>
      <c r="G6" s="194"/>
      <c r="H6" s="71"/>
      <c r="I6" s="490"/>
    </row>
    <row r="7" spans="1:9" x14ac:dyDescent="0.35">
      <c r="A7" s="505" t="s">
        <v>191</v>
      </c>
      <c r="B7" s="153"/>
      <c r="C7" s="79"/>
      <c r="D7" s="33">
        <f>B7*C7</f>
        <v>0</v>
      </c>
      <c r="E7" s="193"/>
      <c r="F7" s="33"/>
      <c r="G7" s="194"/>
      <c r="H7" s="71"/>
      <c r="I7" s="490"/>
    </row>
    <row r="8" spans="1:9" x14ac:dyDescent="0.35">
      <c r="A8" s="505" t="s">
        <v>128</v>
      </c>
      <c r="B8" s="154"/>
      <c r="C8" s="195"/>
      <c r="D8" s="33">
        <f>B8*C8</f>
        <v>0</v>
      </c>
      <c r="E8" s="193"/>
      <c r="F8" s="34"/>
      <c r="G8" s="196"/>
      <c r="H8" s="74"/>
      <c r="I8" s="490"/>
    </row>
    <row r="9" spans="1:9" x14ac:dyDescent="0.35">
      <c r="A9" s="197" t="s">
        <v>148</v>
      </c>
      <c r="B9" s="198">
        <f>SUM(B8)</f>
        <v>0</v>
      </c>
      <c r="C9" s="199">
        <f>SUM(C8)</f>
        <v>0</v>
      </c>
      <c r="D9" s="200">
        <f>SUM(D7:D8)</f>
        <v>0</v>
      </c>
      <c r="E9" s="201">
        <f>E8</f>
        <v>0</v>
      </c>
      <c r="F9" s="200">
        <f>SUM(F5:F8)</f>
        <v>0</v>
      </c>
      <c r="G9" s="202">
        <f>SUM(G5:G8)</f>
        <v>0</v>
      </c>
      <c r="H9" s="203">
        <f>SUM(H5:H8)</f>
        <v>0</v>
      </c>
      <c r="I9" s="490"/>
    </row>
    <row r="10" spans="1:9" x14ac:dyDescent="0.35">
      <c r="A10" s="204" t="s">
        <v>149</v>
      </c>
      <c r="B10" s="153"/>
      <c r="C10" s="79"/>
      <c r="D10" s="33"/>
      <c r="E10" s="193"/>
      <c r="F10" s="33"/>
      <c r="G10" s="194"/>
      <c r="H10" s="71"/>
      <c r="I10" s="490"/>
    </row>
    <row r="11" spans="1:9" ht="45.75" customHeight="1" x14ac:dyDescent="0.35">
      <c r="A11" s="506" t="s">
        <v>150</v>
      </c>
      <c r="B11" s="154"/>
      <c r="C11" s="195"/>
      <c r="D11" s="33">
        <f>B11*C11</f>
        <v>0</v>
      </c>
      <c r="E11" s="193"/>
      <c r="F11" s="34"/>
      <c r="G11" s="196"/>
      <c r="H11" s="74"/>
      <c r="I11" s="490"/>
    </row>
    <row r="12" spans="1:9" x14ac:dyDescent="0.35">
      <c r="A12" s="205"/>
      <c r="B12" s="154"/>
      <c r="C12" s="195"/>
      <c r="D12" s="33">
        <f>B12*C12</f>
        <v>0</v>
      </c>
      <c r="E12" s="193"/>
      <c r="F12" s="34"/>
      <c r="G12" s="196"/>
      <c r="H12" s="74"/>
      <c r="I12" s="490"/>
    </row>
    <row r="13" spans="1:9" x14ac:dyDescent="0.35">
      <c r="A13" s="205"/>
      <c r="B13" s="154"/>
      <c r="C13" s="195"/>
      <c r="D13" s="33">
        <f>B13*C13</f>
        <v>0</v>
      </c>
      <c r="E13" s="193"/>
      <c r="F13" s="34"/>
      <c r="G13" s="196"/>
      <c r="H13" s="74"/>
      <c r="I13" s="490"/>
    </row>
    <row r="14" spans="1:9" x14ac:dyDescent="0.35">
      <c r="A14" s="197" t="s">
        <v>148</v>
      </c>
      <c r="B14" s="198">
        <f>SUM(B11:B13)</f>
        <v>0</v>
      </c>
      <c r="C14" s="199">
        <f>SUM(C11:C13)</f>
        <v>0</v>
      </c>
      <c r="D14" s="200">
        <f>SUM(D11:D13)</f>
        <v>0</v>
      </c>
      <c r="E14" s="201">
        <f>SUM(E11:E13)</f>
        <v>0</v>
      </c>
      <c r="F14" s="200">
        <f>SUM(F11:F13)</f>
        <v>0</v>
      </c>
      <c r="G14" s="202">
        <f t="shared" ref="G14:H14" si="0">SUM(G11:G13)</f>
        <v>0</v>
      </c>
      <c r="H14" s="203">
        <f t="shared" si="0"/>
        <v>0</v>
      </c>
      <c r="I14" s="490"/>
    </row>
    <row r="15" spans="1:9" x14ac:dyDescent="0.35">
      <c r="A15" s="204" t="s">
        <v>151</v>
      </c>
      <c r="B15" s="153"/>
      <c r="C15" s="79"/>
      <c r="D15" s="33"/>
      <c r="E15" s="193"/>
      <c r="F15" s="33"/>
      <c r="G15" s="194"/>
      <c r="H15" s="71"/>
      <c r="I15" s="490"/>
    </row>
    <row r="16" spans="1:9" ht="51" customHeight="1" x14ac:dyDescent="0.35">
      <c r="A16" s="506" t="s">
        <v>152</v>
      </c>
      <c r="B16" s="153"/>
      <c r="C16" s="79"/>
      <c r="D16" s="33"/>
      <c r="E16" s="193"/>
      <c r="F16" s="33"/>
      <c r="G16" s="194"/>
      <c r="H16" s="71"/>
      <c r="I16" s="490"/>
    </row>
    <row r="17" spans="1:9" x14ac:dyDescent="0.35">
      <c r="A17" s="205" t="s">
        <v>153</v>
      </c>
      <c r="B17" s="154">
        <v>4500</v>
      </c>
      <c r="C17" s="195">
        <v>12</v>
      </c>
      <c r="D17" s="33">
        <f>B17*C17</f>
        <v>54000</v>
      </c>
      <c r="E17" s="193"/>
      <c r="F17" s="34"/>
      <c r="G17" s="196"/>
      <c r="H17" s="74"/>
      <c r="I17" s="490"/>
    </row>
    <row r="18" spans="1:9" x14ac:dyDescent="0.35">
      <c r="A18" s="505" t="s">
        <v>154</v>
      </c>
      <c r="B18" s="154"/>
      <c r="C18" s="195"/>
      <c r="D18" s="33">
        <f>B18*C18</f>
        <v>0</v>
      </c>
      <c r="E18" s="193"/>
      <c r="F18" s="34"/>
      <c r="G18" s="196"/>
      <c r="H18" s="74"/>
      <c r="I18" s="490"/>
    </row>
    <row r="19" spans="1:9" x14ac:dyDescent="0.35">
      <c r="A19" s="205" t="s">
        <v>155</v>
      </c>
      <c r="B19" s="154"/>
      <c r="C19" s="195"/>
      <c r="D19" s="33">
        <f>B19*C19</f>
        <v>0</v>
      </c>
      <c r="E19" s="193"/>
      <c r="F19" s="34"/>
      <c r="G19" s="196"/>
      <c r="H19" s="74"/>
      <c r="I19" s="490"/>
    </row>
    <row r="20" spans="1:9" x14ac:dyDescent="0.35">
      <c r="A20" s="205" t="s">
        <v>156</v>
      </c>
      <c r="B20" s="154"/>
      <c r="C20" s="195"/>
      <c r="D20" s="33">
        <f>B20*C20</f>
        <v>0</v>
      </c>
      <c r="E20" s="193"/>
      <c r="F20" s="34"/>
      <c r="G20" s="196"/>
      <c r="H20" s="74"/>
      <c r="I20" s="490"/>
    </row>
    <row r="21" spans="1:9" x14ac:dyDescent="0.35">
      <c r="A21" s="197" t="s">
        <v>148</v>
      </c>
      <c r="B21" s="198">
        <f>SUM(B16:B20)</f>
        <v>4500</v>
      </c>
      <c r="C21" s="199">
        <f t="shared" ref="C21:H21" si="1">SUM(C16:C20)</f>
        <v>12</v>
      </c>
      <c r="D21" s="200">
        <f t="shared" si="1"/>
        <v>54000</v>
      </c>
      <c r="E21" s="201">
        <f t="shared" si="1"/>
        <v>0</v>
      </c>
      <c r="F21" s="200">
        <f t="shared" si="1"/>
        <v>0</v>
      </c>
      <c r="G21" s="202">
        <f t="shared" si="1"/>
        <v>0</v>
      </c>
      <c r="H21" s="203">
        <f t="shared" si="1"/>
        <v>0</v>
      </c>
      <c r="I21" s="490"/>
    </row>
    <row r="22" spans="1:9" ht="45" customHeight="1" x14ac:dyDescent="0.35">
      <c r="A22" s="506" t="s">
        <v>157</v>
      </c>
      <c r="B22" s="154"/>
      <c r="C22" s="195"/>
      <c r="D22" s="33"/>
      <c r="E22" s="193"/>
      <c r="F22" s="34"/>
      <c r="G22" s="196"/>
      <c r="H22" s="74"/>
      <c r="I22" s="490"/>
    </row>
    <row r="23" spans="1:9" x14ac:dyDescent="0.35">
      <c r="A23" s="206" t="s">
        <v>158</v>
      </c>
      <c r="B23" s="154"/>
      <c r="C23" s="195"/>
      <c r="D23" s="33">
        <f>B23*C23</f>
        <v>0</v>
      </c>
      <c r="E23" s="193"/>
      <c r="F23" s="34"/>
      <c r="G23" s="196"/>
      <c r="H23" s="74"/>
      <c r="I23" s="490"/>
    </row>
    <row r="24" spans="1:9" x14ac:dyDescent="0.35">
      <c r="A24" s="206" t="s">
        <v>159</v>
      </c>
      <c r="B24" s="154"/>
      <c r="C24" s="195"/>
      <c r="D24" s="33">
        <f>B24*C24</f>
        <v>0</v>
      </c>
      <c r="E24" s="193"/>
      <c r="F24" s="34"/>
      <c r="G24" s="196"/>
      <c r="H24" s="74"/>
      <c r="I24" s="490"/>
    </row>
    <row r="25" spans="1:9" x14ac:dyDescent="0.35">
      <c r="A25" s="206" t="s">
        <v>160</v>
      </c>
      <c r="B25" s="154"/>
      <c r="C25" s="195"/>
      <c r="D25" s="33">
        <f>B25*C25</f>
        <v>0</v>
      </c>
      <c r="E25" s="193"/>
      <c r="F25" s="34"/>
      <c r="G25" s="196"/>
      <c r="H25" s="74"/>
      <c r="I25" s="490"/>
    </row>
    <row r="26" spans="1:9" x14ac:dyDescent="0.35">
      <c r="A26" s="207" t="s">
        <v>161</v>
      </c>
      <c r="B26" s="154"/>
      <c r="C26" s="195"/>
      <c r="D26" s="33">
        <f>B26*C26</f>
        <v>0</v>
      </c>
      <c r="E26" s="193"/>
      <c r="F26" s="34"/>
      <c r="G26" s="196"/>
      <c r="H26" s="74"/>
      <c r="I26" s="490"/>
    </row>
    <row r="27" spans="1:9" x14ac:dyDescent="0.35">
      <c r="A27" s="197" t="s">
        <v>148</v>
      </c>
      <c r="B27" s="198">
        <f>SUM(B23:B26)</f>
        <v>0</v>
      </c>
      <c r="C27" s="199">
        <f t="shared" ref="C27:H27" si="2">SUM(C23:C26)</f>
        <v>0</v>
      </c>
      <c r="D27" s="200">
        <f t="shared" si="2"/>
        <v>0</v>
      </c>
      <c r="E27" s="201">
        <f t="shared" si="2"/>
        <v>0</v>
      </c>
      <c r="F27" s="200">
        <f t="shared" si="2"/>
        <v>0</v>
      </c>
      <c r="G27" s="202">
        <f t="shared" si="2"/>
        <v>0</v>
      </c>
      <c r="H27" s="203">
        <f t="shared" si="2"/>
        <v>0</v>
      </c>
      <c r="I27" s="490"/>
    </row>
    <row r="28" spans="1:9" x14ac:dyDescent="0.35">
      <c r="A28" s="208" t="s">
        <v>162</v>
      </c>
      <c r="B28" s="209"/>
      <c r="C28" s="210"/>
      <c r="D28" s="76"/>
      <c r="E28" s="211"/>
      <c r="F28" s="76"/>
      <c r="G28" s="212"/>
      <c r="H28" s="78"/>
      <c r="I28" s="490"/>
    </row>
    <row r="29" spans="1:9" ht="58.5" customHeight="1" x14ac:dyDescent="0.35">
      <c r="A29" s="506" t="s">
        <v>163</v>
      </c>
      <c r="B29" s="209"/>
      <c r="C29" s="210"/>
      <c r="D29" s="76"/>
      <c r="E29" s="211"/>
      <c r="F29" s="76"/>
      <c r="G29" s="212"/>
      <c r="H29" s="78"/>
      <c r="I29" s="490"/>
    </row>
    <row r="30" spans="1:9" x14ac:dyDescent="0.35">
      <c r="A30" s="213" t="s">
        <v>164</v>
      </c>
      <c r="B30" s="209"/>
      <c r="C30" s="210"/>
      <c r="D30" s="214">
        <f t="shared" ref="D30:D35" si="3">B30*C30</f>
        <v>0</v>
      </c>
      <c r="E30" s="211"/>
      <c r="F30" s="76"/>
      <c r="G30" s="212"/>
      <c r="H30" s="78"/>
      <c r="I30" s="490"/>
    </row>
    <row r="31" spans="1:9" x14ac:dyDescent="0.35">
      <c r="A31" s="213" t="s">
        <v>165</v>
      </c>
      <c r="B31" s="209">
        <v>2000000</v>
      </c>
      <c r="C31" s="210">
        <v>1</v>
      </c>
      <c r="D31" s="214">
        <f t="shared" si="3"/>
        <v>2000000</v>
      </c>
      <c r="E31" s="211"/>
      <c r="F31" s="76"/>
      <c r="G31" s="212"/>
      <c r="H31" s="78"/>
      <c r="I31" s="490"/>
    </row>
    <row r="32" spans="1:9" x14ac:dyDescent="0.35">
      <c r="A32" s="213" t="s">
        <v>166</v>
      </c>
      <c r="B32" s="153"/>
      <c r="C32" s="79"/>
      <c r="D32" s="215">
        <f t="shared" si="3"/>
        <v>0</v>
      </c>
      <c r="E32" s="193"/>
      <c r="F32" s="33"/>
      <c r="G32" s="194"/>
      <c r="H32" s="71"/>
      <c r="I32" s="490"/>
    </row>
    <row r="33" spans="1:9" x14ac:dyDescent="0.35">
      <c r="A33" s="213" t="s">
        <v>167</v>
      </c>
      <c r="B33" s="154"/>
      <c r="C33" s="195"/>
      <c r="D33" s="33">
        <f t="shared" si="3"/>
        <v>0</v>
      </c>
      <c r="E33" s="193"/>
      <c r="F33" s="34"/>
      <c r="G33" s="196"/>
      <c r="H33" s="74"/>
      <c r="I33" s="490"/>
    </row>
    <row r="34" spans="1:9" x14ac:dyDescent="0.35">
      <c r="A34" s="213" t="s">
        <v>168</v>
      </c>
      <c r="B34" s="154"/>
      <c r="C34" s="195"/>
      <c r="D34" s="33">
        <f t="shared" si="3"/>
        <v>0</v>
      </c>
      <c r="E34" s="193"/>
      <c r="F34" s="34"/>
      <c r="G34" s="196"/>
      <c r="H34" s="74"/>
      <c r="I34" s="490"/>
    </row>
    <row r="35" spans="1:9" x14ac:dyDescent="0.35">
      <c r="A35" s="213" t="s">
        <v>169</v>
      </c>
      <c r="B35" s="154"/>
      <c r="C35" s="195"/>
      <c r="D35" s="33">
        <f t="shared" si="3"/>
        <v>0</v>
      </c>
      <c r="E35" s="193"/>
      <c r="F35" s="34"/>
      <c r="G35" s="196"/>
      <c r="H35" s="74"/>
      <c r="I35" s="490"/>
    </row>
    <row r="36" spans="1:9" x14ac:dyDescent="0.35">
      <c r="A36" s="216" t="s">
        <v>148</v>
      </c>
      <c r="B36" s="217">
        <f>SUM(B30:B35)</f>
        <v>2000000</v>
      </c>
      <c r="C36" s="218">
        <f t="shared" ref="C36:H36" si="4">SUM(C30:C35)</f>
        <v>1</v>
      </c>
      <c r="D36" s="219">
        <f t="shared" si="4"/>
        <v>2000000</v>
      </c>
      <c r="E36" s="220">
        <f t="shared" si="4"/>
        <v>0</v>
      </c>
      <c r="F36" s="221">
        <f t="shared" si="4"/>
        <v>0</v>
      </c>
      <c r="G36" s="222">
        <f t="shared" si="4"/>
        <v>0</v>
      </c>
      <c r="H36" s="223">
        <f t="shared" si="4"/>
        <v>0</v>
      </c>
      <c r="I36" s="490"/>
    </row>
    <row r="37" spans="1:9" x14ac:dyDescent="0.35">
      <c r="A37" s="204" t="s">
        <v>170</v>
      </c>
      <c r="B37" s="154"/>
      <c r="C37" s="195"/>
      <c r="D37" s="33"/>
      <c r="E37" s="193"/>
      <c r="F37" s="34"/>
      <c r="G37" s="196"/>
      <c r="H37" s="74"/>
      <c r="I37" s="490"/>
    </row>
    <row r="38" spans="1:9" x14ac:dyDescent="0.35">
      <c r="A38" s="507" t="s">
        <v>171</v>
      </c>
      <c r="B38" s="154"/>
      <c r="C38" s="195"/>
      <c r="D38" s="33">
        <f>B38*C38</f>
        <v>0</v>
      </c>
      <c r="E38" s="193"/>
      <c r="F38" s="34"/>
      <c r="G38" s="196"/>
      <c r="H38" s="74"/>
      <c r="I38" s="490"/>
    </row>
    <row r="39" spans="1:9" x14ac:dyDescent="0.35">
      <c r="A39" s="224" t="s">
        <v>172</v>
      </c>
      <c r="B39" s="154"/>
      <c r="C39" s="195"/>
      <c r="D39" s="33">
        <f>B39*C39</f>
        <v>0</v>
      </c>
      <c r="E39" s="193"/>
      <c r="F39" s="34"/>
      <c r="G39" s="196"/>
      <c r="H39" s="74"/>
      <c r="I39" s="490"/>
    </row>
    <row r="40" spans="1:9" x14ac:dyDescent="0.35">
      <c r="A40" s="213" t="s">
        <v>166</v>
      </c>
      <c r="B40" s="154"/>
      <c r="C40" s="195"/>
      <c r="D40" s="33">
        <f>B40*C40</f>
        <v>0</v>
      </c>
      <c r="E40" s="193"/>
      <c r="F40" s="34"/>
      <c r="G40" s="196"/>
      <c r="H40" s="74"/>
      <c r="I40" s="490"/>
    </row>
    <row r="41" spans="1:9" x14ac:dyDescent="0.35">
      <c r="A41" s="213" t="s">
        <v>173</v>
      </c>
      <c r="B41" s="154"/>
      <c r="C41" s="195"/>
      <c r="D41" s="33">
        <f>D39*D40</f>
        <v>0</v>
      </c>
      <c r="E41" s="193"/>
      <c r="F41" s="34"/>
      <c r="G41" s="196"/>
      <c r="H41" s="74"/>
      <c r="I41" s="490"/>
    </row>
    <row r="42" spans="1:9" x14ac:dyDescent="0.35">
      <c r="A42" s="213" t="s">
        <v>174</v>
      </c>
      <c r="B42" s="154"/>
      <c r="C42" s="195"/>
      <c r="D42" s="33">
        <f>B42*C42</f>
        <v>0</v>
      </c>
      <c r="E42" s="193"/>
      <c r="F42" s="34"/>
      <c r="G42" s="196"/>
      <c r="H42" s="74"/>
      <c r="I42" s="490"/>
    </row>
    <row r="43" spans="1:9" x14ac:dyDescent="0.35">
      <c r="A43" s="197" t="s">
        <v>148</v>
      </c>
      <c r="B43" s="217">
        <v>0</v>
      </c>
      <c r="C43" s="218">
        <v>0</v>
      </c>
      <c r="D43" s="219">
        <f t="shared" ref="D43:H43" si="5">SUM(D38:D42)</f>
        <v>0</v>
      </c>
      <c r="E43" s="220">
        <f t="shared" si="5"/>
        <v>0</v>
      </c>
      <c r="F43" s="225">
        <f t="shared" si="5"/>
        <v>0</v>
      </c>
      <c r="G43" s="226">
        <f t="shared" si="5"/>
        <v>0</v>
      </c>
      <c r="H43" s="227">
        <f t="shared" si="5"/>
        <v>0</v>
      </c>
      <c r="I43" s="228"/>
    </row>
    <row r="44" spans="1:9" x14ac:dyDescent="0.35">
      <c r="A44" s="197" t="s">
        <v>148</v>
      </c>
      <c r="B44" s="209"/>
      <c r="C44" s="210"/>
      <c r="D44" s="76"/>
      <c r="E44" s="211"/>
      <c r="F44" s="76"/>
      <c r="G44" s="212"/>
      <c r="H44" s="78"/>
      <c r="I44" s="229"/>
    </row>
    <row r="45" spans="1:9" x14ac:dyDescent="0.35">
      <c r="A45" s="63" t="s">
        <v>192</v>
      </c>
      <c r="B45" s="87">
        <f>SUM(B43,B36,B27,B21,B14,B9)</f>
        <v>2004500</v>
      </c>
      <c r="C45" s="89"/>
      <c r="D45" s="35">
        <f>SUM(D43,D36,D27,D21,D14,D9)</f>
        <v>2054000</v>
      </c>
      <c r="E45" s="230">
        <f>SUM(E33:E43)</f>
        <v>0</v>
      </c>
      <c r="F45" s="87">
        <f>SUM(F43,F36,F27,F21,F14,F9)</f>
        <v>0</v>
      </c>
      <c r="G45" s="231">
        <f>SUM(G43,G36,G27,G21,G14,G9)</f>
        <v>0</v>
      </c>
      <c r="H45" s="232">
        <f>SUM(H43,H36,H27,H21,H14,H9)</f>
        <v>0</v>
      </c>
    </row>
    <row r="46" spans="1:9" x14ac:dyDescent="0.35">
      <c r="A46" s="233" t="s">
        <v>193</v>
      </c>
      <c r="B46" s="87"/>
      <c r="C46" s="234" t="s">
        <v>194</v>
      </c>
      <c r="D46" s="237">
        <f>SUM(D45)+('3. Costs and Budget'!E81)+('3b. Multiyear Costs and Budget'!D78)</f>
        <v>5426000</v>
      </c>
      <c r="E46" s="230">
        <f>E45+E27+E21+E14+E9</f>
        <v>0</v>
      </c>
      <c r="F46" s="87"/>
      <c r="G46" s="87"/>
      <c r="H46" s="235">
        <f>SUM(F45:H45)</f>
        <v>0</v>
      </c>
    </row>
    <row r="47" spans="1:9" x14ac:dyDescent="0.35">
      <c r="A47" s="327" t="s">
        <v>195</v>
      </c>
      <c r="B47" s="236"/>
      <c r="C47" s="328" t="s">
        <v>196</v>
      </c>
      <c r="D47" s="325">
        <f>SUM(H46)+('3b. Multiyear Costs and Budget'!H77)+('3. Costs and Budget'!I81)</f>
        <v>600000</v>
      </c>
      <c r="E47" s="238" t="e">
        <f>E46+#REF!</f>
        <v>#REF!</v>
      </c>
      <c r="F47" s="236">
        <f>SUM((F45)/D45)</f>
        <v>0</v>
      </c>
      <c r="G47" s="239">
        <f>SUM((G45)/D45)</f>
        <v>0</v>
      </c>
      <c r="H47" s="240">
        <f>SUM((H45)/D45)</f>
        <v>0</v>
      </c>
    </row>
    <row r="48" spans="1:9" x14ac:dyDescent="0.35">
      <c r="C48" s="329" t="s">
        <v>197</v>
      </c>
      <c r="D48" s="241">
        <f>SUM(D47/D46)</f>
        <v>0.11057869517139697</v>
      </c>
      <c r="G48" t="s">
        <v>198</v>
      </c>
      <c r="H48" s="241">
        <f>SUM(F47,G47,H47)</f>
        <v>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46"/>
  <sheetViews>
    <sheetView topLeftCell="A6" workbookViewId="0">
      <selection activeCell="C19" sqref="C19"/>
    </sheetView>
  </sheetViews>
  <sheetFormatPr defaultColWidth="10.58203125" defaultRowHeight="15.5" x14ac:dyDescent="0.35"/>
  <cols>
    <col min="1" max="1" width="7.08203125" style="2" customWidth="1"/>
    <col min="2" max="2" width="49.08203125" style="2" customWidth="1"/>
    <col min="3" max="3" width="13.58203125" style="2" customWidth="1"/>
    <col min="4" max="4" width="10.58203125" style="2" customWidth="1"/>
    <col min="5" max="6" width="13" style="2" customWidth="1"/>
    <col min="7" max="7" width="12.58203125" style="2" customWidth="1"/>
    <col min="8" max="8" width="10.58203125" style="2"/>
    <col min="9" max="9" width="11" style="2" customWidth="1"/>
    <col min="10" max="10" width="11.58203125" style="2" customWidth="1"/>
    <col min="11" max="16384" width="10.58203125" style="2"/>
  </cols>
  <sheetData>
    <row r="2" spans="2:10" ht="18.5" x14ac:dyDescent="0.45">
      <c r="B2" s="1"/>
      <c r="H2" s="3"/>
    </row>
    <row r="3" spans="2:10" ht="18.5" x14ac:dyDescent="0.45">
      <c r="B3" s="1"/>
      <c r="H3" s="3"/>
    </row>
    <row r="4" spans="2:10" ht="18.5" x14ac:dyDescent="0.45">
      <c r="B4" s="1"/>
      <c r="H4" s="3"/>
    </row>
    <row r="5" spans="2:10" ht="69" customHeight="1" x14ac:dyDescent="0.35"/>
    <row r="8" spans="2:10" ht="43.5" x14ac:dyDescent="0.35">
      <c r="B8" s="4" t="s">
        <v>199</v>
      </c>
      <c r="C8" s="4" t="s">
        <v>200</v>
      </c>
      <c r="D8" s="4" t="s">
        <v>201</v>
      </c>
      <c r="E8" s="4" t="s">
        <v>202</v>
      </c>
      <c r="F8" s="4" t="s">
        <v>203</v>
      </c>
      <c r="G8" s="4" t="s">
        <v>204</v>
      </c>
      <c r="H8" s="5"/>
      <c r="I8" s="5"/>
      <c r="J8" s="5"/>
    </row>
    <row r="9" spans="2:10" x14ac:dyDescent="0.35">
      <c r="B9" s="80"/>
      <c r="C9" s="80"/>
      <c r="D9" s="80"/>
      <c r="E9" s="80"/>
      <c r="F9" s="80"/>
      <c r="G9" s="271"/>
      <c r="H9" s="5"/>
      <c r="I9" s="5"/>
      <c r="J9" s="5"/>
    </row>
    <row r="10" spans="2:10" x14ac:dyDescent="0.35">
      <c r="B10" s="81" t="s">
        <v>140</v>
      </c>
      <c r="C10" s="82"/>
      <c r="D10" s="82"/>
      <c r="E10" s="82"/>
      <c r="F10" s="82"/>
      <c r="G10" s="272"/>
      <c r="H10" s="5"/>
      <c r="I10" s="5"/>
      <c r="J10" s="5"/>
    </row>
    <row r="11" spans="2:10" x14ac:dyDescent="0.35">
      <c r="B11" s="82"/>
      <c r="C11" s="82"/>
      <c r="D11" s="82"/>
      <c r="E11" s="82"/>
      <c r="F11" s="82"/>
      <c r="G11" s="272"/>
      <c r="H11" s="5"/>
      <c r="I11" s="5"/>
      <c r="J11" s="5"/>
    </row>
    <row r="12" spans="2:10" s="6" customFormat="1" x14ac:dyDescent="0.35">
      <c r="B12" s="494" t="s">
        <v>205</v>
      </c>
      <c r="C12" s="83">
        <v>100000</v>
      </c>
      <c r="D12" s="97">
        <v>0.1</v>
      </c>
      <c r="E12" s="83">
        <f>C12*D12</f>
        <v>10000</v>
      </c>
      <c r="F12" s="83">
        <v>20000</v>
      </c>
      <c r="G12" s="83">
        <f>IF((C12-(E12*10))&gt;F12,(C12-(E12*10)),F12)</f>
        <v>20000</v>
      </c>
    </row>
    <row r="13" spans="2:10" x14ac:dyDescent="0.35">
      <c r="B13" s="273"/>
      <c r="C13" s="272"/>
      <c r="D13" s="274"/>
      <c r="E13" s="83"/>
      <c r="F13" s="83"/>
      <c r="G13" s="83"/>
    </row>
    <row r="14" spans="2:10" x14ac:dyDescent="0.35">
      <c r="B14" s="275" t="s">
        <v>206</v>
      </c>
      <c r="C14" s="272">
        <f>'3. Costs and Budget'!E14</f>
        <v>0</v>
      </c>
      <c r="D14" s="276">
        <v>0.3</v>
      </c>
      <c r="E14" s="272">
        <f>C14*D14</f>
        <v>0</v>
      </c>
      <c r="F14" s="277"/>
      <c r="G14" s="272">
        <f t="shared" ref="G14:G28" si="0">IF((C14-(E14*10))&gt;F14,(C14-(E14*10)),F14)</f>
        <v>0</v>
      </c>
      <c r="H14" s="5"/>
      <c r="I14" s="5"/>
      <c r="J14" s="5"/>
    </row>
    <row r="15" spans="2:10" x14ac:dyDescent="0.35">
      <c r="B15" s="275" t="s">
        <v>207</v>
      </c>
      <c r="C15" s="272">
        <f>'3. Costs and Budget'!E15</f>
        <v>0</v>
      </c>
      <c r="D15" s="276">
        <v>0.15</v>
      </c>
      <c r="E15" s="272">
        <f t="shared" ref="E15:E28" si="1">C15*D15</f>
        <v>0</v>
      </c>
      <c r="F15" s="277"/>
      <c r="G15" s="272">
        <f t="shared" si="0"/>
        <v>0</v>
      </c>
      <c r="H15" s="5"/>
      <c r="I15" s="5"/>
      <c r="J15" s="5"/>
    </row>
    <row r="16" spans="2:10" x14ac:dyDescent="0.35">
      <c r="B16" s="72" t="s">
        <v>208</v>
      </c>
      <c r="C16" s="272">
        <f>'3. Costs and Budget'!E16</f>
        <v>0</v>
      </c>
      <c r="D16" s="274">
        <v>0.2</v>
      </c>
      <c r="E16" s="272">
        <f t="shared" si="1"/>
        <v>0</v>
      </c>
      <c r="F16" s="277"/>
      <c r="G16" s="272">
        <f t="shared" si="0"/>
        <v>0</v>
      </c>
    </row>
    <row r="17" spans="2:10" x14ac:dyDescent="0.35">
      <c r="B17" s="72" t="s">
        <v>209</v>
      </c>
      <c r="C17" s="272">
        <f>'3. Costs and Budget'!E17</f>
        <v>0</v>
      </c>
      <c r="D17" s="274">
        <v>1</v>
      </c>
      <c r="E17" s="272">
        <f t="shared" si="1"/>
        <v>0</v>
      </c>
      <c r="F17" s="277"/>
      <c r="G17" s="272">
        <f t="shared" si="0"/>
        <v>0</v>
      </c>
    </row>
    <row r="18" spans="2:10" x14ac:dyDescent="0.35">
      <c r="B18" s="72" t="s">
        <v>210</v>
      </c>
      <c r="C18" s="272">
        <f>'3. Costs and Budget'!E18</f>
        <v>0</v>
      </c>
      <c r="D18" s="276">
        <v>0.3</v>
      </c>
      <c r="E18" s="272">
        <f t="shared" si="1"/>
        <v>0</v>
      </c>
      <c r="F18" s="277"/>
      <c r="G18" s="272">
        <f t="shared" si="0"/>
        <v>0</v>
      </c>
      <c r="H18" s="5"/>
      <c r="I18" s="5"/>
      <c r="J18" s="5"/>
    </row>
    <row r="19" spans="2:10" x14ac:dyDescent="0.35">
      <c r="B19" s="72" t="s">
        <v>211</v>
      </c>
      <c r="C19" s="272">
        <f>'3. Costs and Budget'!E19</f>
        <v>3000000</v>
      </c>
      <c r="D19" s="276">
        <v>0.2</v>
      </c>
      <c r="E19" s="272">
        <f t="shared" si="1"/>
        <v>600000</v>
      </c>
      <c r="F19" s="277">
        <v>0</v>
      </c>
      <c r="G19" s="272">
        <v>150000</v>
      </c>
      <c r="H19" s="5"/>
      <c r="I19" s="5"/>
      <c r="J19" s="5"/>
    </row>
    <row r="20" spans="2:10" x14ac:dyDescent="0.35">
      <c r="B20" s="72" t="s">
        <v>212</v>
      </c>
      <c r="C20" s="272">
        <f>'3. Costs and Budget'!E20</f>
        <v>0</v>
      </c>
      <c r="D20" s="276">
        <v>0.2</v>
      </c>
      <c r="E20" s="272">
        <f t="shared" si="1"/>
        <v>0</v>
      </c>
      <c r="F20" s="277"/>
      <c r="G20" s="272">
        <f t="shared" si="0"/>
        <v>0</v>
      </c>
      <c r="H20" s="5"/>
      <c r="I20" s="5"/>
      <c r="J20" s="5"/>
    </row>
    <row r="21" spans="2:10" x14ac:dyDescent="0.35">
      <c r="B21" s="72" t="s">
        <v>213</v>
      </c>
      <c r="C21" s="272">
        <f>'3. Costs and Budget'!E21</f>
        <v>0</v>
      </c>
      <c r="D21" s="274">
        <v>1</v>
      </c>
      <c r="E21" s="272">
        <f t="shared" si="1"/>
        <v>0</v>
      </c>
      <c r="F21" s="277"/>
      <c r="G21" s="272">
        <f t="shared" si="0"/>
        <v>0</v>
      </c>
    </row>
    <row r="22" spans="2:10" x14ac:dyDescent="0.35">
      <c r="B22" s="72" t="s">
        <v>214</v>
      </c>
      <c r="C22" s="272">
        <f>'3. Costs and Budget'!E22</f>
        <v>0</v>
      </c>
      <c r="D22" s="274">
        <v>1</v>
      </c>
      <c r="E22" s="272">
        <f t="shared" si="1"/>
        <v>0</v>
      </c>
      <c r="F22" s="277"/>
      <c r="G22" s="272">
        <v>15000</v>
      </c>
    </row>
    <row r="23" spans="2:10" x14ac:dyDescent="0.35">
      <c r="B23" s="275" t="s">
        <v>215</v>
      </c>
      <c r="C23" s="272">
        <f>'3. Costs and Budget'!E23</f>
        <v>0</v>
      </c>
      <c r="D23" s="276">
        <v>0.1</v>
      </c>
      <c r="E23" s="272">
        <f t="shared" si="1"/>
        <v>0</v>
      </c>
      <c r="F23" s="277"/>
      <c r="G23" s="272">
        <f t="shared" si="0"/>
        <v>0</v>
      </c>
      <c r="H23" s="5"/>
      <c r="I23" s="5"/>
      <c r="J23" s="5"/>
    </row>
    <row r="24" spans="2:10" ht="29" x14ac:dyDescent="0.35">
      <c r="B24" s="275" t="s">
        <v>216</v>
      </c>
      <c r="C24" s="272">
        <f>'3. Costs and Budget'!E24</f>
        <v>0</v>
      </c>
      <c r="D24" s="276">
        <v>0.2</v>
      </c>
      <c r="E24" s="272">
        <f t="shared" si="1"/>
        <v>0</v>
      </c>
      <c r="F24" s="277"/>
      <c r="G24" s="272">
        <v>0</v>
      </c>
      <c r="H24" s="5"/>
      <c r="I24" s="5"/>
      <c r="J24" s="5"/>
    </row>
    <row r="25" spans="2:10" x14ac:dyDescent="0.35">
      <c r="B25" s="275" t="s">
        <v>217</v>
      </c>
      <c r="C25" s="272">
        <f>'3. Costs and Budget'!E25</f>
        <v>0</v>
      </c>
      <c r="D25" s="276">
        <v>0.3</v>
      </c>
      <c r="E25" s="272">
        <f t="shared" si="1"/>
        <v>0</v>
      </c>
      <c r="F25" s="277"/>
      <c r="G25" s="272">
        <v>0</v>
      </c>
      <c r="H25" s="5"/>
      <c r="I25" s="5"/>
      <c r="J25" s="5"/>
    </row>
    <row r="26" spans="2:10" x14ac:dyDescent="0.35">
      <c r="B26" s="275" t="s">
        <v>218</v>
      </c>
      <c r="C26" s="272">
        <f>'3. Costs and Budget'!E26</f>
        <v>0</v>
      </c>
      <c r="D26" s="276">
        <v>1</v>
      </c>
      <c r="E26" s="272">
        <f t="shared" si="1"/>
        <v>0</v>
      </c>
      <c r="F26" s="277"/>
      <c r="G26" s="272">
        <f t="shared" si="0"/>
        <v>0</v>
      </c>
      <c r="H26" s="5"/>
      <c r="I26" s="5"/>
      <c r="J26" s="5"/>
    </row>
    <row r="27" spans="2:10" x14ac:dyDescent="0.35">
      <c r="B27" s="275" t="s">
        <v>219</v>
      </c>
      <c r="C27" s="272">
        <f>'3. Costs and Budget'!E27</f>
        <v>0</v>
      </c>
      <c r="D27" s="276">
        <v>1</v>
      </c>
      <c r="E27" s="272">
        <f t="shared" si="1"/>
        <v>0</v>
      </c>
      <c r="F27" s="277"/>
      <c r="G27" s="272">
        <f t="shared" si="0"/>
        <v>0</v>
      </c>
      <c r="H27" s="5"/>
      <c r="I27" s="5"/>
      <c r="J27" s="5"/>
    </row>
    <row r="28" spans="2:10" x14ac:dyDescent="0.35">
      <c r="B28" s="72" t="s">
        <v>220</v>
      </c>
      <c r="C28" s="272">
        <f>'3. Costs and Budget'!E28</f>
        <v>0</v>
      </c>
      <c r="D28" s="276">
        <v>0.5</v>
      </c>
      <c r="E28" s="272">
        <f t="shared" si="1"/>
        <v>0</v>
      </c>
      <c r="F28" s="277"/>
      <c r="G28" s="272">
        <f t="shared" si="0"/>
        <v>0</v>
      </c>
      <c r="H28" s="5"/>
      <c r="I28" s="5"/>
      <c r="J28" s="5"/>
    </row>
    <row r="29" spans="2:10" x14ac:dyDescent="0.35">
      <c r="B29" s="273"/>
      <c r="C29" s="272"/>
      <c r="D29" s="273"/>
      <c r="E29" s="272"/>
      <c r="F29" s="272"/>
      <c r="G29" s="272"/>
    </row>
    <row r="30" spans="2:10" x14ac:dyDescent="0.35">
      <c r="B30" s="344" t="s">
        <v>221</v>
      </c>
      <c r="C30" s="343">
        <f>SUM(C14:C29)</f>
        <v>3000000</v>
      </c>
      <c r="D30" s="345"/>
      <c r="E30" s="278"/>
      <c r="F30" s="478"/>
      <c r="G30" s="343">
        <f>SUM(G14:G29)</f>
        <v>165000</v>
      </c>
    </row>
    <row r="31" spans="2:10" x14ac:dyDescent="0.35">
      <c r="B31" s="270"/>
      <c r="C31" s="279"/>
      <c r="D31" s="270"/>
      <c r="E31" s="279"/>
      <c r="F31" s="279"/>
      <c r="G31" s="270"/>
    </row>
    <row r="32" spans="2:10" x14ac:dyDescent="0.35">
      <c r="C32" s="7"/>
      <c r="E32" s="7"/>
      <c r="F32" s="7"/>
    </row>
    <row r="33" spans="3:8" x14ac:dyDescent="0.35">
      <c r="C33" s="7"/>
      <c r="E33" s="7"/>
      <c r="F33" s="7"/>
    </row>
    <row r="34" spans="3:8" x14ac:dyDescent="0.35">
      <c r="C34" s="7"/>
      <c r="E34" s="7"/>
      <c r="F34" s="7"/>
    </row>
    <row r="35" spans="3:8" x14ac:dyDescent="0.35">
      <c r="C35" s="7"/>
      <c r="E35" s="7"/>
      <c r="F35" s="7"/>
    </row>
    <row r="36" spans="3:8" x14ac:dyDescent="0.35">
      <c r="C36" s="7"/>
      <c r="E36" s="7"/>
      <c r="F36" s="7"/>
    </row>
    <row r="37" spans="3:8" x14ac:dyDescent="0.35">
      <c r="C37" s="7"/>
      <c r="E37" s="7"/>
      <c r="F37" s="7"/>
    </row>
    <row r="38" spans="3:8" x14ac:dyDescent="0.35">
      <c r="C38" s="7"/>
      <c r="E38" s="7"/>
      <c r="F38" s="7"/>
    </row>
    <row r="39" spans="3:8" x14ac:dyDescent="0.35">
      <c r="C39" s="7"/>
      <c r="E39" s="7"/>
      <c r="F39" s="7"/>
    </row>
    <row r="40" spans="3:8" x14ac:dyDescent="0.35">
      <c r="C40" s="7"/>
    </row>
    <row r="41" spans="3:8" x14ac:dyDescent="0.35">
      <c r="C41" s="7"/>
      <c r="E41" s="7"/>
      <c r="F41" s="7"/>
    </row>
    <row r="42" spans="3:8" x14ac:dyDescent="0.35">
      <c r="C42" s="7"/>
      <c r="E42" s="7"/>
      <c r="F42" s="7"/>
      <c r="H42" s="8"/>
    </row>
    <row r="43" spans="3:8" x14ac:dyDescent="0.35">
      <c r="C43" s="7"/>
      <c r="E43" s="7"/>
      <c r="F43" s="7"/>
    </row>
    <row r="44" spans="3:8" x14ac:dyDescent="0.35">
      <c r="C44" s="7"/>
      <c r="E44" s="7"/>
      <c r="F44" s="7"/>
    </row>
    <row r="45" spans="3:8" x14ac:dyDescent="0.35">
      <c r="C45" s="7"/>
      <c r="E45" s="7"/>
      <c r="F45" s="7"/>
    </row>
    <row r="46" spans="3:8" x14ac:dyDescent="0.35">
      <c r="C46" s="7"/>
      <c r="E46" s="7"/>
      <c r="F46" s="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42"/>
  <sheetViews>
    <sheetView tabSelected="1" workbookViewId="0">
      <selection activeCell="B28" sqref="B28"/>
    </sheetView>
  </sheetViews>
  <sheetFormatPr defaultColWidth="8.58203125" defaultRowHeight="12" x14ac:dyDescent="0.35"/>
  <cols>
    <col min="1" max="1" width="53.5" style="9" customWidth="1"/>
    <col min="2" max="9" width="14.58203125" style="9" customWidth="1"/>
    <col min="10" max="10" width="14.58203125" style="21" customWidth="1"/>
    <col min="11" max="11" width="14.58203125" style="11" customWidth="1"/>
    <col min="12" max="13" width="10.58203125" style="11" customWidth="1"/>
    <col min="14" max="18" width="10.58203125" style="9" customWidth="1"/>
    <col min="19" max="19" width="7" style="9" bestFit="1" customWidth="1"/>
    <col min="20" max="16384" width="8.58203125" style="9"/>
  </cols>
  <sheetData>
    <row r="2" spans="1:13" ht="18.5" x14ac:dyDescent="0.35">
      <c r="B2" s="10"/>
      <c r="C2" s="10"/>
      <c r="D2" s="10"/>
      <c r="E2" s="10"/>
      <c r="F2" s="10"/>
      <c r="G2" s="10"/>
    </row>
    <row r="3" spans="1:13" x14ac:dyDescent="0.35">
      <c r="H3" s="21"/>
      <c r="I3" s="11"/>
      <c r="J3" s="11"/>
      <c r="L3" s="9"/>
      <c r="M3" s="9"/>
    </row>
    <row r="12" spans="1:13" ht="105" customHeight="1" x14ac:dyDescent="0.35">
      <c r="C12" s="93"/>
      <c r="D12" s="94"/>
      <c r="E12" s="94"/>
      <c r="F12" s="94"/>
      <c r="G12" s="26"/>
    </row>
    <row r="13" spans="1:13" ht="15.5" x14ac:dyDescent="0.35">
      <c r="C13" s="93"/>
      <c r="D13" s="94"/>
      <c r="E13" s="94"/>
      <c r="F13" s="94"/>
      <c r="G13" s="26"/>
    </row>
    <row r="14" spans="1:13" ht="15.5" x14ac:dyDescent="0.35">
      <c r="A14" s="22" t="s">
        <v>222</v>
      </c>
      <c r="B14" s="129" t="s">
        <v>224</v>
      </c>
      <c r="C14" s="129" t="s">
        <v>225</v>
      </c>
      <c r="D14" s="129" t="s">
        <v>226</v>
      </c>
      <c r="E14" s="129" t="s">
        <v>227</v>
      </c>
      <c r="F14" s="129" t="s">
        <v>228</v>
      </c>
      <c r="G14" s="129" t="s">
        <v>229</v>
      </c>
      <c r="H14" s="129" t="s">
        <v>230</v>
      </c>
      <c r="I14" s="129" t="s">
        <v>231</v>
      </c>
      <c r="J14" s="129" t="s">
        <v>232</v>
      </c>
      <c r="K14" s="129" t="s">
        <v>283</v>
      </c>
      <c r="L14" s="19"/>
    </row>
    <row r="15" spans="1:13" ht="15.5" x14ac:dyDescent="0.35">
      <c r="A15" s="24" t="s">
        <v>233</v>
      </c>
      <c r="B15" s="280"/>
      <c r="C15" s="280"/>
      <c r="D15" s="280"/>
      <c r="E15" s="138"/>
      <c r="F15" s="138"/>
      <c r="G15" s="138"/>
      <c r="H15" s="466"/>
      <c r="I15" s="466"/>
      <c r="J15" s="466"/>
      <c r="K15" s="466"/>
      <c r="L15" s="19"/>
    </row>
    <row r="16" spans="1:13" ht="15.5" x14ac:dyDescent="0.35">
      <c r="A16" s="516" t="s">
        <v>234</v>
      </c>
      <c r="B16" s="282">
        <f>'1. Macro Algae Production'!$M$21</f>
        <v>1155000</v>
      </c>
      <c r="C16" s="280">
        <f>'1. Macro Algae Production'!$M$25</f>
        <v>1155000</v>
      </c>
      <c r="D16" s="280">
        <f>'1. Macro Algae Production'!$M$26</f>
        <v>1617000.0000000002</v>
      </c>
      <c r="E16" s="280">
        <f>'1. Macro Algae Production'!$M$27</f>
        <v>1155000</v>
      </c>
      <c r="F16" s="280">
        <f>'1. Macro Algae Production'!$M$28</f>
        <v>2236080</v>
      </c>
      <c r="G16" s="280">
        <f>'1. Macro Algae Production'!$M$29</f>
        <v>1732500.0000000007</v>
      </c>
      <c r="H16" s="467">
        <f>'1. Macro Algae Production'!$M$30</f>
        <v>1732500.0000000007</v>
      </c>
      <c r="I16" s="467">
        <f>'1. Macro Algae Production'!$M$31</f>
        <v>577500</v>
      </c>
      <c r="J16" s="467">
        <f>'1. Macro Algae Production'!$M$32</f>
        <v>1201200</v>
      </c>
      <c r="K16" s="467">
        <f>'1. Macro Algae Production'!$M$33</f>
        <v>577500</v>
      </c>
      <c r="L16" s="19"/>
    </row>
    <row r="17" spans="1:12" ht="15.5" x14ac:dyDescent="0.35">
      <c r="A17" s="516" t="s">
        <v>235</v>
      </c>
      <c r="B17" s="282">
        <f>'1. Fin Fish Production'!$Q$24</f>
        <v>3157387.3350000004</v>
      </c>
      <c r="C17" s="280">
        <f>'1. Fin Fish Production'!$N$28</f>
        <v>2094750</v>
      </c>
      <c r="D17" s="280">
        <f>'1. Fin Fish Production'!$N$29</f>
        <v>239400</v>
      </c>
      <c r="E17" s="280">
        <f>'1. Fin Fish Production'!$N$30</f>
        <v>2992500</v>
      </c>
      <c r="F17" s="280">
        <f>'1. Fin Fish Production'!$N$31</f>
        <v>1433250</v>
      </c>
      <c r="G17" s="280">
        <f>'1. Fin Fish Production'!$N$32</f>
        <v>3750600</v>
      </c>
      <c r="H17" s="467">
        <f>'1. Fin Fish Production'!$N$33</f>
        <v>263595.36</v>
      </c>
      <c r="I17" s="467">
        <f>'1. Fin Fish Production'!$N$34</f>
        <v>3750600</v>
      </c>
      <c r="J17" s="467">
        <f>'1. Fin Fish Production'!$N$35</f>
        <v>3750600</v>
      </c>
      <c r="K17" s="467">
        <f>'1. Fin Fish Production'!$N$36</f>
        <v>3750600</v>
      </c>
      <c r="L17" s="19"/>
    </row>
    <row r="18" spans="1:12" ht="15.5" x14ac:dyDescent="0.35">
      <c r="A18" s="516" t="s">
        <v>236</v>
      </c>
      <c r="B18" s="282">
        <f>'1. Shellfish Production'!$G$21</f>
        <v>31500</v>
      </c>
      <c r="C18" s="280">
        <f>'1. Shellfish Production'!$G$26</f>
        <v>7312.5</v>
      </c>
      <c r="D18" s="280">
        <f>'1. Shellfish Production'!$G$27</f>
        <v>7312.5</v>
      </c>
      <c r="E18" s="280">
        <f>'1. Shellfish Production'!$G$28</f>
        <v>7312.5</v>
      </c>
      <c r="F18" s="280">
        <f>'1. Shellfish Production'!$G$29</f>
        <v>7312.5</v>
      </c>
      <c r="G18" s="280">
        <f>'1. Shellfish Production'!$G$30</f>
        <v>41437.5</v>
      </c>
      <c r="H18" s="467">
        <f>'1. Shellfish Production'!$G$31</f>
        <v>7312.5</v>
      </c>
      <c r="I18" s="467">
        <f>'1. Shellfish Production'!$G$32</f>
        <v>7312.5</v>
      </c>
      <c r="J18" s="467">
        <f>'1. Shellfish Production'!$G$33</f>
        <v>4874999.5124999993</v>
      </c>
      <c r="K18" s="467">
        <f>'1. Shellfish Production'!$G$34</f>
        <v>7312.5</v>
      </c>
      <c r="L18" s="19"/>
    </row>
    <row r="19" spans="1:12" ht="15.5" x14ac:dyDescent="0.35">
      <c r="A19" s="516" t="s">
        <v>237</v>
      </c>
      <c r="B19" s="282">
        <v>0</v>
      </c>
      <c r="C19" s="280">
        <f t="shared" ref="C19:K19" si="0">B19*(1+$B$27)</f>
        <v>0</v>
      </c>
      <c r="D19" s="280">
        <f t="shared" si="0"/>
        <v>0</v>
      </c>
      <c r="E19" s="280">
        <f t="shared" si="0"/>
        <v>0</v>
      </c>
      <c r="F19" s="280">
        <f t="shared" si="0"/>
        <v>0</v>
      </c>
      <c r="G19" s="280">
        <f t="shared" si="0"/>
        <v>0</v>
      </c>
      <c r="H19" s="280">
        <f t="shared" si="0"/>
        <v>0</v>
      </c>
      <c r="I19" s="280">
        <f t="shared" si="0"/>
        <v>0</v>
      </c>
      <c r="J19" s="280">
        <f t="shared" si="0"/>
        <v>0</v>
      </c>
      <c r="K19" s="280">
        <f t="shared" si="0"/>
        <v>0</v>
      </c>
      <c r="L19" s="19"/>
    </row>
    <row r="20" spans="1:12" ht="15.5" x14ac:dyDescent="0.35">
      <c r="A20" s="60" t="s">
        <v>238</v>
      </c>
      <c r="B20" s="25">
        <f t="shared" ref="B20:K20" si="1">SUM(B15:B19)</f>
        <v>4343887.3350000009</v>
      </c>
      <c r="C20" s="25">
        <f t="shared" si="1"/>
        <v>3257062.5</v>
      </c>
      <c r="D20" s="25">
        <f t="shared" si="1"/>
        <v>1863712.5000000002</v>
      </c>
      <c r="E20" s="25">
        <f t="shared" si="1"/>
        <v>4154812.5</v>
      </c>
      <c r="F20" s="25">
        <f t="shared" si="1"/>
        <v>3676642.5</v>
      </c>
      <c r="G20" s="25">
        <f t="shared" si="1"/>
        <v>5524537.5000000009</v>
      </c>
      <c r="H20" s="25">
        <f t="shared" si="1"/>
        <v>2003407.8600000008</v>
      </c>
      <c r="I20" s="25">
        <f t="shared" si="1"/>
        <v>4335412.5</v>
      </c>
      <c r="J20" s="25">
        <f t="shared" si="1"/>
        <v>9826799.5124999993</v>
      </c>
      <c r="K20" s="25">
        <f t="shared" si="1"/>
        <v>4335412.5</v>
      </c>
      <c r="L20" s="19"/>
    </row>
    <row r="21" spans="1:12" ht="15.5" x14ac:dyDescent="0.35">
      <c r="A21" s="23"/>
      <c r="B21" s="25"/>
      <c r="C21" s="25"/>
      <c r="D21" s="25"/>
      <c r="E21" s="25"/>
      <c r="F21" s="25"/>
      <c r="G21" s="25"/>
      <c r="H21" s="25"/>
      <c r="I21" s="25"/>
      <c r="J21" s="25"/>
      <c r="K21" s="25"/>
      <c r="L21" s="19"/>
    </row>
    <row r="22" spans="1:12" ht="15.5" x14ac:dyDescent="0.35">
      <c r="A22" s="24" t="s">
        <v>239</v>
      </c>
      <c r="B22" s="280"/>
      <c r="C22" s="280"/>
      <c r="D22" s="280"/>
      <c r="E22" s="138"/>
      <c r="F22" s="138"/>
      <c r="G22" s="138"/>
      <c r="H22" s="138"/>
      <c r="I22" s="138"/>
      <c r="J22" s="138"/>
      <c r="K22" s="138"/>
      <c r="L22" s="19"/>
    </row>
    <row r="23" spans="1:12" ht="15.5" x14ac:dyDescent="0.35">
      <c r="A23" s="516" t="s">
        <v>240</v>
      </c>
      <c r="B23" s="280">
        <f>'3. Costs and Budget'!E80+'4. Operational Costs and Budget'!D45</f>
        <v>2126000</v>
      </c>
      <c r="C23" s="342">
        <f>(B23*B28)+B23</f>
        <v>2168520</v>
      </c>
      <c r="D23" s="280">
        <f>(C23*B28)+C23</f>
        <v>2211890.4</v>
      </c>
      <c r="E23" s="280">
        <f t="shared" ref="E23:K23" si="2">D23*(1+$B$28)</f>
        <v>2256128.2080000001</v>
      </c>
      <c r="F23" s="280">
        <f t="shared" si="2"/>
        <v>2301250.7721600002</v>
      </c>
      <c r="G23" s="280">
        <f t="shared" si="2"/>
        <v>2347275.7876032004</v>
      </c>
      <c r="H23" s="280">
        <f t="shared" si="2"/>
        <v>2394221.3033552645</v>
      </c>
      <c r="I23" s="280">
        <f t="shared" si="2"/>
        <v>2442105.72942237</v>
      </c>
      <c r="J23" s="280">
        <f t="shared" si="2"/>
        <v>2490947.8440108174</v>
      </c>
      <c r="K23" s="280">
        <f t="shared" si="2"/>
        <v>2540766.8008910338</v>
      </c>
      <c r="L23" s="19"/>
    </row>
    <row r="24" spans="1:12" ht="15.5" x14ac:dyDescent="0.35">
      <c r="A24" s="61" t="s">
        <v>241</v>
      </c>
      <c r="B24" s="59">
        <f t="shared" ref="B24:K24" si="3">SUM(B22:B23)</f>
        <v>2126000</v>
      </c>
      <c r="C24" s="59">
        <f t="shared" si="3"/>
        <v>2168520</v>
      </c>
      <c r="D24" s="59">
        <f t="shared" si="3"/>
        <v>2211890.4</v>
      </c>
      <c r="E24" s="59">
        <f t="shared" si="3"/>
        <v>2256128.2080000001</v>
      </c>
      <c r="F24" s="59">
        <f t="shared" si="3"/>
        <v>2301250.7721600002</v>
      </c>
      <c r="G24" s="59">
        <f t="shared" si="3"/>
        <v>2347275.7876032004</v>
      </c>
      <c r="H24" s="59">
        <f t="shared" si="3"/>
        <v>2394221.3033552645</v>
      </c>
      <c r="I24" s="59">
        <f t="shared" si="3"/>
        <v>2442105.72942237</v>
      </c>
      <c r="J24" s="59">
        <f t="shared" si="3"/>
        <v>2490947.8440108174</v>
      </c>
      <c r="K24" s="59">
        <f t="shared" si="3"/>
        <v>2540766.8008910338</v>
      </c>
      <c r="L24" s="19"/>
    </row>
    <row r="25" spans="1:12" ht="15.5" x14ac:dyDescent="0.35">
      <c r="A25" s="58" t="s">
        <v>242</v>
      </c>
      <c r="B25" s="59">
        <f t="shared" ref="B25:K25" si="4">B20-B24</f>
        <v>2217887.3350000009</v>
      </c>
      <c r="C25" s="59">
        <f t="shared" si="4"/>
        <v>1088542.5</v>
      </c>
      <c r="D25" s="59">
        <f t="shared" si="4"/>
        <v>-348177.89999999967</v>
      </c>
      <c r="E25" s="59">
        <f t="shared" si="4"/>
        <v>1898684.2919999999</v>
      </c>
      <c r="F25" s="59">
        <f t="shared" si="4"/>
        <v>1375391.7278399998</v>
      </c>
      <c r="G25" s="59">
        <f t="shared" si="4"/>
        <v>3177261.7123968005</v>
      </c>
      <c r="H25" s="59">
        <f t="shared" si="4"/>
        <v>-390813.44335526368</v>
      </c>
      <c r="I25" s="59">
        <f t="shared" si="4"/>
        <v>1893306.77057763</v>
      </c>
      <c r="J25" s="59">
        <f t="shared" si="4"/>
        <v>7335851.6684891824</v>
      </c>
      <c r="K25" s="59">
        <f t="shared" si="4"/>
        <v>1794645.6991089662</v>
      </c>
      <c r="L25" s="19"/>
    </row>
    <row r="26" spans="1:12" ht="15.5" x14ac:dyDescent="0.35">
      <c r="A26" s="281"/>
      <c r="B26" s="280"/>
      <c r="C26" s="280"/>
      <c r="D26" s="280"/>
      <c r="E26" s="138"/>
      <c r="F26" s="138"/>
      <c r="G26" s="138"/>
      <c r="H26" s="138"/>
      <c r="I26" s="138"/>
      <c r="J26" s="138"/>
      <c r="K26" s="138"/>
      <c r="L26" s="19"/>
    </row>
    <row r="27" spans="1:12" ht="15.5" x14ac:dyDescent="0.35">
      <c r="A27" s="138" t="s">
        <v>243</v>
      </c>
      <c r="B27" s="62">
        <v>0.02</v>
      </c>
      <c r="C27" s="280"/>
      <c r="D27" s="280"/>
      <c r="E27" s="138"/>
      <c r="F27" s="138"/>
      <c r="G27" s="138"/>
      <c r="H27" s="138"/>
      <c r="I27" s="138"/>
      <c r="J27" s="138"/>
      <c r="K27" s="138"/>
      <c r="L27" s="19"/>
    </row>
    <row r="28" spans="1:12" ht="15.5" x14ac:dyDescent="0.35">
      <c r="A28" s="138" t="s">
        <v>244</v>
      </c>
      <c r="B28" s="62">
        <v>0.02</v>
      </c>
      <c r="C28" s="280"/>
      <c r="D28" s="280"/>
      <c r="E28" s="138"/>
      <c r="F28" s="138"/>
      <c r="G28" s="138"/>
      <c r="H28" s="138"/>
      <c r="I28" s="138"/>
      <c r="J28" s="138"/>
      <c r="K28" s="138"/>
      <c r="L28" s="19"/>
    </row>
    <row r="29" spans="1:12" ht="15.5" x14ac:dyDescent="0.35">
      <c r="A29" s="23" t="s">
        <v>245</v>
      </c>
      <c r="B29" s="280"/>
      <c r="C29" s="280"/>
      <c r="D29" s="138"/>
      <c r="E29" s="138"/>
      <c r="F29" s="138"/>
      <c r="H29" s="138"/>
      <c r="I29" s="138"/>
      <c r="J29" s="138"/>
      <c r="K29" s="138"/>
      <c r="L29" s="19"/>
    </row>
    <row r="30" spans="1:12" ht="15.5" x14ac:dyDescent="0.35">
      <c r="A30" s="516" t="s">
        <v>246</v>
      </c>
      <c r="B30" s="280"/>
      <c r="C30" s="280"/>
      <c r="D30" s="138"/>
      <c r="E30" s="138"/>
      <c r="F30" s="138"/>
      <c r="H30" s="138"/>
      <c r="I30" s="138"/>
      <c r="J30" s="138"/>
      <c r="K30" s="138"/>
      <c r="L30" s="19"/>
    </row>
    <row r="31" spans="1:12" ht="15.5" x14ac:dyDescent="0.35">
      <c r="A31" s="283" t="s">
        <v>247</v>
      </c>
      <c r="B31" s="281"/>
      <c r="C31" s="280"/>
      <c r="D31" s="280"/>
      <c r="E31" s="280"/>
      <c r="F31" s="138"/>
      <c r="H31" s="138"/>
      <c r="I31" s="138"/>
      <c r="J31" s="138"/>
      <c r="K31" s="138"/>
      <c r="L31" s="19"/>
    </row>
    <row r="32" spans="1:12" ht="15.5" x14ac:dyDescent="0.35">
      <c r="A32" s="283">
        <v>1</v>
      </c>
      <c r="B32" s="281"/>
      <c r="C32" s="280"/>
      <c r="D32" s="280"/>
      <c r="E32" s="280"/>
      <c r="F32" s="138"/>
      <c r="H32" s="138"/>
      <c r="I32" s="138"/>
      <c r="J32" s="138"/>
      <c r="K32" s="138"/>
      <c r="L32" s="19"/>
    </row>
    <row r="33" spans="1:12" ht="15.5" x14ac:dyDescent="0.35">
      <c r="A33" s="283">
        <v>2</v>
      </c>
      <c r="B33" s="281"/>
      <c r="C33" s="280"/>
      <c r="D33" s="280"/>
      <c r="E33" s="280"/>
      <c r="F33" s="138"/>
      <c r="H33" s="138"/>
      <c r="I33" s="138"/>
      <c r="J33" s="138"/>
      <c r="K33" s="138"/>
      <c r="L33" s="19"/>
    </row>
    <row r="34" spans="1:12" ht="15.5" x14ac:dyDescent="0.35">
      <c r="A34" s="283">
        <v>3</v>
      </c>
      <c r="B34" s="281"/>
      <c r="C34" s="280"/>
      <c r="D34" s="280"/>
      <c r="E34" s="280"/>
      <c r="F34" s="138"/>
      <c r="H34" s="138"/>
      <c r="I34" s="138"/>
      <c r="J34" s="138"/>
      <c r="K34" s="138"/>
      <c r="L34" s="19"/>
    </row>
    <row r="35" spans="1:12" ht="15.5" x14ac:dyDescent="0.35">
      <c r="A35" s="283" t="s">
        <v>248</v>
      </c>
      <c r="B35" s="281"/>
      <c r="C35" s="280"/>
      <c r="D35" s="280"/>
      <c r="E35" s="280"/>
      <c r="F35" s="138"/>
      <c r="H35" s="138"/>
      <c r="I35" s="138"/>
      <c r="J35" s="138"/>
      <c r="K35" s="138"/>
      <c r="L35" s="19"/>
    </row>
    <row r="36" spans="1:12" ht="15.5" x14ac:dyDescent="0.35">
      <c r="A36" s="283">
        <v>1</v>
      </c>
      <c r="B36" s="281"/>
      <c r="C36" s="280"/>
      <c r="D36" s="280"/>
      <c r="E36" s="280"/>
      <c r="F36" s="138"/>
      <c r="H36" s="138"/>
      <c r="I36" s="138"/>
      <c r="J36" s="138"/>
      <c r="K36" s="138"/>
      <c r="L36" s="19"/>
    </row>
    <row r="37" spans="1:12" ht="15.5" x14ac:dyDescent="0.35">
      <c r="A37" s="283">
        <v>2</v>
      </c>
      <c r="B37" s="281"/>
      <c r="C37" s="280"/>
      <c r="D37" s="280"/>
      <c r="E37" s="280"/>
      <c r="F37" s="138"/>
      <c r="G37" s="138"/>
      <c r="H37" s="138"/>
      <c r="I37" s="138"/>
      <c r="J37" s="138"/>
      <c r="K37" s="138"/>
      <c r="L37" s="19"/>
    </row>
    <row r="38" spans="1:12" ht="15.5" x14ac:dyDescent="0.35">
      <c r="A38" s="283">
        <v>3</v>
      </c>
      <c r="B38" s="19"/>
      <c r="C38" s="26"/>
      <c r="D38" s="27"/>
      <c r="E38" s="27"/>
      <c r="F38" s="27"/>
      <c r="G38" s="19"/>
      <c r="H38" s="19"/>
      <c r="I38" s="19"/>
      <c r="J38" s="19"/>
      <c r="K38" s="19"/>
      <c r="L38" s="19"/>
    </row>
    <row r="39" spans="1:12" ht="15.5" x14ac:dyDescent="0.35">
      <c r="B39" s="19"/>
      <c r="C39" s="26"/>
      <c r="D39" s="27"/>
      <c r="E39" s="27"/>
      <c r="F39" s="27"/>
      <c r="G39" s="19"/>
      <c r="H39" s="19"/>
      <c r="I39" s="19"/>
      <c r="J39" s="19"/>
      <c r="K39" s="19"/>
      <c r="L39" s="19"/>
    </row>
    <row r="40" spans="1:12" x14ac:dyDescent="0.35">
      <c r="C40" s="21"/>
      <c r="D40" s="11"/>
      <c r="E40" s="11"/>
      <c r="F40" s="11"/>
      <c r="J40" s="9"/>
      <c r="K40" s="9"/>
      <c r="L40" s="9"/>
    </row>
    <row r="41" spans="1:12" x14ac:dyDescent="0.35">
      <c r="C41" s="21"/>
      <c r="D41" s="11"/>
      <c r="E41" s="11"/>
      <c r="F41" s="11"/>
      <c r="J41" s="9"/>
      <c r="K41" s="9"/>
      <c r="L41" s="9"/>
    </row>
    <row r="42" spans="1:12" x14ac:dyDescent="0.35">
      <c r="C42" s="21"/>
      <c r="D42" s="11"/>
      <c r="E42" s="11"/>
      <c r="F42" s="11"/>
      <c r="J42" s="9"/>
      <c r="K42" s="9"/>
      <c r="L42" s="9"/>
    </row>
  </sheetData>
  <phoneticPr fontId="12" type="noConversion"/>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7fd611-a44f-4f4f-996d-7781253d1055" xsi:nil="true"/>
    <lcf76f155ced4ddcb4097134ff3c332f xmlns="e4cfad30-7b55-4d0d-a30b-bc266c42ba5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855A17E04B4A4AB36F9BA0A8A0CD52" ma:contentTypeVersion="18" ma:contentTypeDescription="Create a new document." ma:contentTypeScope="" ma:versionID="d3d668d7d894dd40c7a69d8a6d717110">
  <xsd:schema xmlns:xsd="http://www.w3.org/2001/XMLSchema" xmlns:xs="http://www.w3.org/2001/XMLSchema" xmlns:p="http://schemas.microsoft.com/office/2006/metadata/properties" xmlns:ns2="e4cfad30-7b55-4d0d-a30b-bc266c42ba5b" xmlns:ns3="fb7fd611-a44f-4f4f-996d-7781253d1055" targetNamespace="http://schemas.microsoft.com/office/2006/metadata/properties" ma:root="true" ma:fieldsID="4b092cbc690cfad828858b0784fe5259" ns2:_="" ns3:_="">
    <xsd:import namespace="e4cfad30-7b55-4d0d-a30b-bc266c42ba5b"/>
    <xsd:import namespace="fb7fd611-a44f-4f4f-996d-7781253d10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cfad30-7b55-4d0d-a30b-bc266c42ba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06eb4e-de1f-4da2-b98c-adfe7028fe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7fd611-a44f-4f4f-996d-7781253d105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d822bd6-5631-4adc-9add-b50df4f70344}" ma:internalName="TaxCatchAll" ma:showField="CatchAllData" ma:web="fb7fd611-a44f-4f4f-996d-7781253d10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9E9EC8-0DCE-4E89-B6D9-76698FEA3FD5}">
  <ds:schemaRefs>
    <ds:schemaRef ds:uri="http://schemas.microsoft.com/sharepoint/v3/contenttype/forms"/>
  </ds:schemaRefs>
</ds:datastoreItem>
</file>

<file path=customXml/itemProps2.xml><?xml version="1.0" encoding="utf-8"?>
<ds:datastoreItem xmlns:ds="http://schemas.openxmlformats.org/officeDocument/2006/customXml" ds:itemID="{EAE6F2CA-364F-4C4B-B17D-291C4DE411B9}">
  <ds:schemaRefs>
    <ds:schemaRef ds:uri="http://schemas.microsoft.com/office/2006/metadata/properties"/>
    <ds:schemaRef ds:uri="http://schemas.microsoft.com/office/infopath/2007/PartnerControls"/>
    <ds:schemaRef ds:uri="fb7fd611-a44f-4f4f-996d-7781253d1055"/>
    <ds:schemaRef ds:uri="e4cfad30-7b55-4d0d-a30b-bc266c42ba5b"/>
  </ds:schemaRefs>
</ds:datastoreItem>
</file>

<file path=customXml/itemProps3.xml><?xml version="1.0" encoding="utf-8"?>
<ds:datastoreItem xmlns:ds="http://schemas.openxmlformats.org/officeDocument/2006/customXml" ds:itemID="{5DE077DC-4167-48CA-9EF1-380390F46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cfad30-7b55-4d0d-a30b-bc266c42ba5b"/>
    <ds:schemaRef ds:uri="fb7fd611-a44f-4f4f-996d-7781253d1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Shellfish Production</vt:lpstr>
      <vt:lpstr>1. Fin Fish Production</vt:lpstr>
      <vt:lpstr>1. Macro Algae Production</vt:lpstr>
      <vt:lpstr>2. Capacity and Training</vt:lpstr>
      <vt:lpstr>3. Costs and Budget</vt:lpstr>
      <vt:lpstr>3b. Multiyear Costs and Budget</vt:lpstr>
      <vt:lpstr>4. Operational Costs and Budget</vt:lpstr>
      <vt:lpstr>5. Depreciation of Assets</vt:lpstr>
      <vt:lpstr>6. Project Estimates</vt:lpstr>
      <vt:lpstr>7. Project Assessment (IRR)</vt:lpstr>
      <vt:lpstr>8. Jobs &amp; Employment</vt:lpstr>
      <vt:lpstr>9. Work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Cheng, Jane (DFO/MPO)</cp:lastModifiedBy>
  <cp:revision/>
  <dcterms:created xsi:type="dcterms:W3CDTF">2020-11-28T00:57:26Z</dcterms:created>
  <dcterms:modified xsi:type="dcterms:W3CDTF">2024-10-16T21:50:19Z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0x01010055855A17E04B4A4AB36F9BA0A8A0CD52</vt:lpwstr>
  </property>
  <property fmtid="{D5CDD505-2E9C-101B-9397-08002B2CF9AE}" pid="3" name="MSIP_Label_1bfb733f-faef-464c-9b6d-731b56f94973_Enabled">
    <vt:lpwstr>true</vt:lpwstr>
  </property>
  <property fmtid="{D5CDD505-2E9C-101B-9397-08002B2CF9AE}" pid="4" name="MSIP_Label_1bfb733f-faef-464c-9b6d-731b56f94973_SetDate">
    <vt:lpwstr>2021-01-12T19:26:53Z</vt:lpwstr>
  </property>
  <property fmtid="{D5CDD505-2E9C-101B-9397-08002B2CF9AE}" pid="5" name="MSIP_Label_1bfb733f-faef-464c-9b6d-731b56f94973_Method">
    <vt:lpwstr>Standard</vt:lpwstr>
  </property>
  <property fmtid="{D5CDD505-2E9C-101B-9397-08002B2CF9AE}" pid="6" name="MSIP_Label_1bfb733f-faef-464c-9b6d-731b56f94973_Name">
    <vt:lpwstr>Unclass - Non-Classifié</vt:lpwstr>
  </property>
  <property fmtid="{D5CDD505-2E9C-101B-9397-08002B2CF9AE}" pid="7" name="MSIP_Label_1bfb733f-faef-464c-9b6d-731b56f94973_SiteId">
    <vt:lpwstr>1594fdae-a1d9-4405-915d-011467234338</vt:lpwstr>
  </property>
  <property fmtid="{D5CDD505-2E9C-101B-9397-08002B2CF9AE}" pid="8" name="MSIP_Label_1bfb733f-faef-464c-9b6d-731b56f94973_ActionId">
    <vt:lpwstr>1107477b-33f6-453f-aaea-0000a13ddd7f</vt:lpwstr>
  </property>
  <property fmtid="{D5CDD505-2E9C-101B-9397-08002B2CF9AE}" pid="9" name="MediaServiceImageTags">
    <vt:lpwstr/>
  </property>
</Properties>
</file>