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hengja\Documents\Web\PICFI\2024\"/>
    </mc:Choice>
  </mc:AlternateContent>
  <xr:revisionPtr revIDLastSave="0" documentId="13_ncr:1_{5B74980C-8FE2-4164-94A4-8D353B7C3F3A}" xr6:coauthVersionLast="47" xr6:coauthVersionMax="47" xr10:uidLastSave="{00000000-0000-0000-0000-000000000000}"/>
  <bookViews>
    <workbookView xWindow="-110" yWindow="-110" windowWidth="19420" windowHeight="10560" firstSheet="8" activeTab="11" xr2:uid="{00000000-000D-0000-FFFF-FFFF00000000}"/>
  </bookViews>
  <sheets>
    <sheet name="1. Production de mollusques et " sheetId="15" r:id="rId1"/>
    <sheet name="1. Production de poissons à nag" sheetId="14" r:id="rId2"/>
    <sheet name="1. Production de macroalgues" sheetId="13" r:id="rId3"/>
    <sheet name="2. Capacité et formation" sheetId="8" r:id="rId4"/>
    <sheet name="3. Coûts et budget" sheetId="1" r:id="rId5"/>
    <sheet name="3b. Coûts et budgets pluriannue" sheetId="10" r:id="rId6"/>
    <sheet name="4. Coûts opérationnels et budge" sheetId="11" r:id="rId7"/>
    <sheet name="5. Amortissement des actifs" sheetId="9" r:id="rId8"/>
    <sheet name="6. Estimations de projet" sheetId="2" r:id="rId9"/>
    <sheet name="7. Évaluation de projet (TRI)" sheetId="3" r:id="rId10"/>
    <sheet name="8. Emplois" sheetId="5" r:id="rId11"/>
    <sheet name="9. Plan de travail" sheetId="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 l="1"/>
  <c r="E20" i="13" l="1"/>
  <c r="G20" i="13" s="1"/>
  <c r="E19" i="13"/>
  <c r="G19" i="13" s="1"/>
  <c r="E18" i="13"/>
  <c r="E17" i="13"/>
  <c r="E16" i="13"/>
  <c r="E33" i="13"/>
  <c r="E32" i="13"/>
  <c r="E31" i="13"/>
  <c r="E30" i="13"/>
  <c r="G30" i="13" s="1"/>
  <c r="E29" i="13"/>
  <c r="G29" i="13" s="1"/>
  <c r="E28" i="13"/>
  <c r="G28" i="13" s="1"/>
  <c r="E27" i="13"/>
  <c r="G27" i="13" s="1"/>
  <c r="E26" i="13"/>
  <c r="G26" i="13" s="1"/>
  <c r="E25" i="13"/>
  <c r="G25" i="13" s="1"/>
  <c r="E15" i="13"/>
  <c r="H35" i="14"/>
  <c r="H34" i="14"/>
  <c r="J34" i="14"/>
  <c r="L34" i="14"/>
  <c r="E36" i="14"/>
  <c r="K36" i="14" s="1"/>
  <c r="H36" i="14" s="1"/>
  <c r="E35" i="14"/>
  <c r="K35" i="14" s="1"/>
  <c r="L35" i="14" s="1"/>
  <c r="E34" i="14"/>
  <c r="K34" i="14" s="1"/>
  <c r="E33" i="14"/>
  <c r="K33" i="14" s="1"/>
  <c r="M37" i="14"/>
  <c r="I37" i="14"/>
  <c r="F37" i="14"/>
  <c r="D37" i="14"/>
  <c r="C37" i="14"/>
  <c r="E32" i="14"/>
  <c r="K32" i="14" s="1"/>
  <c r="E31" i="14"/>
  <c r="K31" i="14" s="1"/>
  <c r="E30" i="14"/>
  <c r="K30" i="14" s="1"/>
  <c r="E29" i="14"/>
  <c r="K29" i="14" s="1"/>
  <c r="E28" i="14"/>
  <c r="O24" i="14"/>
  <c r="M24" i="14"/>
  <c r="G24" i="14"/>
  <c r="F24" i="14"/>
  <c r="D24" i="14"/>
  <c r="C24" i="14"/>
  <c r="H23" i="14"/>
  <c r="E23" i="14"/>
  <c r="I23" i="14" s="1"/>
  <c r="H22" i="14"/>
  <c r="E22" i="14"/>
  <c r="I22" i="14" s="1"/>
  <c r="H21" i="14"/>
  <c r="E21" i="14"/>
  <c r="I21" i="14" s="1"/>
  <c r="H20" i="14"/>
  <c r="E20" i="14"/>
  <c r="I20" i="14" s="1"/>
  <c r="H19" i="14"/>
  <c r="E19" i="14"/>
  <c r="I19" i="14" s="1"/>
  <c r="H18" i="14"/>
  <c r="E18" i="14"/>
  <c r="I18" i="14" s="1"/>
  <c r="H17" i="14"/>
  <c r="E17" i="14"/>
  <c r="I17" i="14" s="1"/>
  <c r="H16" i="14"/>
  <c r="E16" i="14"/>
  <c r="D33" i="15"/>
  <c r="G33" i="15" s="1"/>
  <c r="J18" i="2" s="1"/>
  <c r="D32" i="15"/>
  <c r="G32" i="15" s="1"/>
  <c r="I18" i="2" s="1"/>
  <c r="D31" i="15"/>
  <c r="G31" i="15" s="1"/>
  <c r="H18" i="2" s="1"/>
  <c r="D30" i="15"/>
  <c r="F35" i="15"/>
  <c r="C35" i="15"/>
  <c r="B35" i="15"/>
  <c r="D34" i="15"/>
  <c r="G34" i="15" s="1"/>
  <c r="K18" i="2" s="1"/>
  <c r="D29" i="15"/>
  <c r="G29" i="15" s="1"/>
  <c r="F18" i="2" s="1"/>
  <c r="D28" i="15"/>
  <c r="G28" i="15" s="1"/>
  <c r="E18" i="2" s="1"/>
  <c r="D27" i="15"/>
  <c r="G27" i="15" s="1"/>
  <c r="D18" i="2" s="1"/>
  <c r="D26" i="15"/>
  <c r="F21" i="15"/>
  <c r="C21" i="15"/>
  <c r="B21" i="15"/>
  <c r="D20" i="15"/>
  <c r="G20" i="15" s="1"/>
  <c r="D19" i="15"/>
  <c r="G19" i="15" s="1"/>
  <c r="D18" i="15"/>
  <c r="G18" i="15" s="1"/>
  <c r="D17" i="15"/>
  <c r="D47" i="10"/>
  <c r="D7" i="11"/>
  <c r="D18" i="11"/>
  <c r="H77" i="1"/>
  <c r="G77" i="1"/>
  <c r="F77" i="1"/>
  <c r="E76" i="1"/>
  <c r="E75" i="1"/>
  <c r="E74" i="1"/>
  <c r="E73" i="1"/>
  <c r="E72" i="1"/>
  <c r="H70" i="1"/>
  <c r="G70" i="1"/>
  <c r="F70" i="1"/>
  <c r="C70" i="1"/>
  <c r="E69" i="1"/>
  <c r="E68" i="1"/>
  <c r="E67" i="1"/>
  <c r="E66" i="1"/>
  <c r="E65" i="1"/>
  <c r="E64" i="1"/>
  <c r="G61" i="1"/>
  <c r="F61" i="1"/>
  <c r="C61" i="1"/>
  <c r="E60" i="1"/>
  <c r="E59" i="1"/>
  <c r="E58" i="1"/>
  <c r="E57" i="1"/>
  <c r="H55" i="1"/>
  <c r="H61" i="1" s="1"/>
  <c r="G55" i="1"/>
  <c r="F55" i="1"/>
  <c r="C55" i="1"/>
  <c r="E54" i="1"/>
  <c r="E53" i="1"/>
  <c r="E51" i="1"/>
  <c r="H48" i="1"/>
  <c r="G48" i="1"/>
  <c r="F48" i="1"/>
  <c r="C48" i="1"/>
  <c r="E47" i="1"/>
  <c r="E46" i="1"/>
  <c r="E45" i="1"/>
  <c r="H43" i="1"/>
  <c r="G43" i="1"/>
  <c r="F43" i="1"/>
  <c r="C43" i="1"/>
  <c r="E42" i="1"/>
  <c r="E43" i="1" s="1"/>
  <c r="C35" i="1"/>
  <c r="H34" i="1"/>
  <c r="G34" i="1"/>
  <c r="F34" i="1"/>
  <c r="I33" i="1"/>
  <c r="I32" i="1"/>
  <c r="E32" i="1"/>
  <c r="I31" i="1"/>
  <c r="E31" i="1"/>
  <c r="I30" i="1"/>
  <c r="E30" i="1"/>
  <c r="I29" i="1"/>
  <c r="E29" i="1"/>
  <c r="I28" i="1"/>
  <c r="E28" i="1"/>
  <c r="I27" i="1"/>
  <c r="E27" i="1"/>
  <c r="I26" i="1"/>
  <c r="E26" i="1"/>
  <c r="I25" i="1"/>
  <c r="E25" i="1"/>
  <c r="I24" i="1"/>
  <c r="E24" i="1"/>
  <c r="I23" i="1"/>
  <c r="E23" i="1"/>
  <c r="I22" i="1"/>
  <c r="E22" i="1"/>
  <c r="I21" i="1"/>
  <c r="E21" i="1"/>
  <c r="I20" i="1"/>
  <c r="E20" i="1"/>
  <c r="I19" i="1"/>
  <c r="E19" i="1"/>
  <c r="C19" i="9" s="1"/>
  <c r="H43" i="11"/>
  <c r="G43" i="11"/>
  <c r="F43" i="11"/>
  <c r="E43" i="11"/>
  <c r="D42" i="11"/>
  <c r="D40" i="11"/>
  <c r="D39" i="11"/>
  <c r="D38" i="11"/>
  <c r="H36" i="11"/>
  <c r="G36" i="11"/>
  <c r="F36" i="11"/>
  <c r="E36" i="11"/>
  <c r="C36" i="11"/>
  <c r="B36" i="11"/>
  <c r="D35" i="11"/>
  <c r="D34" i="11"/>
  <c r="D33" i="11"/>
  <c r="D32" i="11"/>
  <c r="D31" i="11"/>
  <c r="D30" i="11"/>
  <c r="H27" i="11"/>
  <c r="G27" i="11"/>
  <c r="F27" i="11"/>
  <c r="E27" i="11"/>
  <c r="C27" i="11"/>
  <c r="B27" i="11"/>
  <c r="D26" i="11"/>
  <c r="D25" i="11"/>
  <c r="D24" i="11"/>
  <c r="D23" i="11"/>
  <c r="H21" i="11"/>
  <c r="G21" i="11"/>
  <c r="F21" i="11"/>
  <c r="E21" i="11"/>
  <c r="C21" i="11"/>
  <c r="B21" i="11"/>
  <c r="D20" i="11"/>
  <c r="D19" i="11"/>
  <c r="D17" i="11"/>
  <c r="H14" i="11"/>
  <c r="G14" i="11"/>
  <c r="F14" i="11"/>
  <c r="E14" i="11"/>
  <c r="C14" i="11"/>
  <c r="B14" i="11"/>
  <c r="D13" i="11"/>
  <c r="D12" i="11"/>
  <c r="D11" i="11"/>
  <c r="H9" i="11"/>
  <c r="G9" i="11"/>
  <c r="F9" i="11"/>
  <c r="E9" i="11"/>
  <c r="C9" i="11"/>
  <c r="B9" i="11"/>
  <c r="D8" i="11"/>
  <c r="G75" i="10"/>
  <c r="F75" i="10"/>
  <c r="E75" i="10"/>
  <c r="D73" i="10"/>
  <c r="D72" i="10"/>
  <c r="D71" i="10"/>
  <c r="D70" i="10"/>
  <c r="D69" i="10"/>
  <c r="D68" i="10"/>
  <c r="D67" i="10"/>
  <c r="D66" i="10"/>
  <c r="D65" i="10"/>
  <c r="D64" i="10"/>
  <c r="D63" i="10"/>
  <c r="D62" i="10"/>
  <c r="D61" i="10"/>
  <c r="D60" i="10"/>
  <c r="B52" i="10"/>
  <c r="G51" i="10"/>
  <c r="F51" i="10"/>
  <c r="E51" i="10"/>
  <c r="D49" i="10"/>
  <c r="D48" i="10"/>
  <c r="D46" i="10"/>
  <c r="D45" i="10"/>
  <c r="D44" i="10"/>
  <c r="D43" i="10"/>
  <c r="D42" i="10"/>
  <c r="D41" i="10"/>
  <c r="D40" i="10"/>
  <c r="D39" i="10"/>
  <c r="D38" i="10"/>
  <c r="D37" i="10"/>
  <c r="D36" i="10"/>
  <c r="B27" i="10"/>
  <c r="G26" i="10"/>
  <c r="F26" i="10"/>
  <c r="E26" i="10"/>
  <c r="D24" i="10"/>
  <c r="D23" i="10"/>
  <c r="D22" i="10"/>
  <c r="D21" i="10"/>
  <c r="D20" i="10"/>
  <c r="D19" i="10"/>
  <c r="D18" i="10"/>
  <c r="D17" i="10"/>
  <c r="D16" i="10"/>
  <c r="D15" i="10"/>
  <c r="D14" i="10"/>
  <c r="D13" i="10"/>
  <c r="D12" i="10"/>
  <c r="D11" i="10"/>
  <c r="I30" i="5"/>
  <c r="H30" i="5"/>
  <c r="G30" i="5"/>
  <c r="F30" i="5"/>
  <c r="E30" i="5"/>
  <c r="D30" i="5"/>
  <c r="I15" i="5"/>
  <c r="H15" i="5"/>
  <c r="G15" i="5"/>
  <c r="F15" i="5"/>
  <c r="E15" i="5"/>
  <c r="D15" i="5"/>
  <c r="J23" i="5"/>
  <c r="K23" i="5" s="1"/>
  <c r="J24" i="5"/>
  <c r="K24" i="5" s="1"/>
  <c r="J25" i="5"/>
  <c r="K25" i="5" s="1"/>
  <c r="J26" i="5"/>
  <c r="K26" i="5" s="1"/>
  <c r="J27" i="5"/>
  <c r="K27" i="5" s="1"/>
  <c r="J28" i="5"/>
  <c r="K28" i="5"/>
  <c r="J29" i="5"/>
  <c r="K29" i="5" s="1"/>
  <c r="J22" i="5"/>
  <c r="K22" i="5" s="1"/>
  <c r="K11" i="5"/>
  <c r="K8" i="5"/>
  <c r="J9" i="5"/>
  <c r="K9" i="5" s="1"/>
  <c r="J10" i="5"/>
  <c r="K10" i="5" s="1"/>
  <c r="J11" i="5"/>
  <c r="J12" i="5"/>
  <c r="K12" i="5" s="1"/>
  <c r="J13" i="5"/>
  <c r="K13" i="5" s="1"/>
  <c r="J14" i="5"/>
  <c r="K14" i="5" s="1"/>
  <c r="J7" i="5"/>
  <c r="K7" i="5" s="1"/>
  <c r="E48" i="1" l="1"/>
  <c r="I70" i="1"/>
  <c r="D9" i="11"/>
  <c r="D41" i="11"/>
  <c r="L36" i="14"/>
  <c r="I31" i="13"/>
  <c r="D21" i="11"/>
  <c r="E55" i="1"/>
  <c r="I18" i="13"/>
  <c r="I19" i="13"/>
  <c r="K19" i="13" s="1"/>
  <c r="M19" i="13" s="1"/>
  <c r="D27" i="11"/>
  <c r="I25" i="13"/>
  <c r="D14" i="11"/>
  <c r="E45" i="11"/>
  <c r="E46" i="11" s="1"/>
  <c r="E47" i="11" s="1"/>
  <c r="I26" i="13"/>
  <c r="I20" i="13"/>
  <c r="I55" i="1"/>
  <c r="I27" i="13"/>
  <c r="K27" i="13" s="1"/>
  <c r="M27" i="13" s="1"/>
  <c r="E16" i="2" s="1"/>
  <c r="G15" i="13"/>
  <c r="I15" i="13" s="1"/>
  <c r="K15" i="13" s="1"/>
  <c r="M15" i="13" s="1"/>
  <c r="M21" i="13" s="1"/>
  <c r="B16" i="2" s="1"/>
  <c r="G31" i="13"/>
  <c r="I28" i="13"/>
  <c r="K28" i="13" s="1"/>
  <c r="M28" i="13" s="1"/>
  <c r="F16" i="2" s="1"/>
  <c r="G16" i="13"/>
  <c r="I16" i="13" s="1"/>
  <c r="K16" i="13" s="1"/>
  <c r="M16" i="13" s="1"/>
  <c r="G32" i="13"/>
  <c r="I32" i="13" s="1"/>
  <c r="K32" i="13" s="1"/>
  <c r="M32" i="13" s="1"/>
  <c r="J16" i="2" s="1"/>
  <c r="I29" i="13"/>
  <c r="G17" i="13"/>
  <c r="I17" i="13" s="1"/>
  <c r="K17" i="13" s="1"/>
  <c r="M17" i="13" s="1"/>
  <c r="G33" i="13"/>
  <c r="I33" i="13" s="1"/>
  <c r="K33" i="13" s="1"/>
  <c r="M33" i="13" s="1"/>
  <c r="K16" i="2" s="1"/>
  <c r="D36" i="11"/>
  <c r="D43" i="11"/>
  <c r="D45" i="11" s="1"/>
  <c r="H24" i="14"/>
  <c r="I30" i="13"/>
  <c r="K30" i="13" s="1"/>
  <c r="M30" i="13" s="1"/>
  <c r="H16" i="2" s="1"/>
  <c r="G18" i="13"/>
  <c r="E77" i="1"/>
  <c r="I48" i="1"/>
  <c r="I43" i="1"/>
  <c r="E70" i="1"/>
  <c r="E79" i="1" s="1"/>
  <c r="E61" i="1"/>
  <c r="H33" i="14"/>
  <c r="G33" i="14" s="1"/>
  <c r="L33" i="14"/>
  <c r="N33" i="14" s="1"/>
  <c r="H17" i="2" s="1"/>
  <c r="K25" i="13"/>
  <c r="M25" i="13" s="1"/>
  <c r="K26" i="13"/>
  <c r="M26" i="13" s="1"/>
  <c r="D16" i="2" s="1"/>
  <c r="K29" i="13"/>
  <c r="M29" i="13" s="1"/>
  <c r="G16" i="2" s="1"/>
  <c r="K31" i="13"/>
  <c r="M31" i="13" s="1"/>
  <c r="I16" i="2" s="1"/>
  <c r="K18" i="13"/>
  <c r="M18" i="13" s="1"/>
  <c r="K20" i="13"/>
  <c r="M20" i="13" s="1"/>
  <c r="G30" i="15"/>
  <c r="G18" i="2" s="1"/>
  <c r="D35" i="15"/>
  <c r="N34" i="14"/>
  <c r="I17" i="2" s="1"/>
  <c r="N35" i="14"/>
  <c r="J17" i="2" s="1"/>
  <c r="N36" i="14"/>
  <c r="K17" i="2" s="1"/>
  <c r="E24" i="14"/>
  <c r="I16" i="14"/>
  <c r="P17" i="14"/>
  <c r="K17" i="14"/>
  <c r="P18" i="14"/>
  <c r="Q18" i="14" s="1"/>
  <c r="K18" i="14"/>
  <c r="P19" i="14"/>
  <c r="Q19" i="14" s="1"/>
  <c r="K19" i="14"/>
  <c r="P20" i="14"/>
  <c r="Q20" i="14" s="1"/>
  <c r="K20" i="14"/>
  <c r="P21" i="14"/>
  <c r="Q21" i="14" s="1"/>
  <c r="K21" i="14"/>
  <c r="P22" i="14"/>
  <c r="Q22" i="14" s="1"/>
  <c r="K22" i="14"/>
  <c r="P23" i="14"/>
  <c r="Q23" i="14" s="1"/>
  <c r="K23" i="14"/>
  <c r="E37" i="14"/>
  <c r="K28" i="14"/>
  <c r="L29" i="14"/>
  <c r="N29" i="14" s="1"/>
  <c r="D17" i="2" s="1"/>
  <c r="H29" i="14"/>
  <c r="L30" i="14"/>
  <c r="N30" i="14" s="1"/>
  <c r="E17" i="2" s="1"/>
  <c r="H30" i="14"/>
  <c r="L31" i="14"/>
  <c r="N31" i="14" s="1"/>
  <c r="F17" i="2" s="1"/>
  <c r="H31" i="14"/>
  <c r="L32" i="14"/>
  <c r="N32" i="14" s="1"/>
  <c r="G17" i="2" s="1"/>
  <c r="H32" i="14"/>
  <c r="D21" i="15"/>
  <c r="G17" i="15"/>
  <c r="G21" i="15" s="1"/>
  <c r="B18" i="2" s="1"/>
  <c r="G26" i="15"/>
  <c r="E35" i="1"/>
  <c r="E34" i="1"/>
  <c r="F35" i="1" s="1"/>
  <c r="I34" i="1"/>
  <c r="I61" i="1"/>
  <c r="C79" i="1"/>
  <c r="F79" i="1"/>
  <c r="I77" i="1"/>
  <c r="G79" i="1"/>
  <c r="H79" i="1"/>
  <c r="B45" i="11"/>
  <c r="F45" i="11"/>
  <c r="G45" i="11"/>
  <c r="H45" i="11"/>
  <c r="D27" i="10"/>
  <c r="D26" i="10"/>
  <c r="F27" i="10" s="1"/>
  <c r="D52" i="10"/>
  <c r="D51" i="10"/>
  <c r="F52" i="10" s="1"/>
  <c r="E52" i="10"/>
  <c r="G52" i="10"/>
  <c r="D76" i="10"/>
  <c r="D75" i="10"/>
  <c r="E77" i="10"/>
  <c r="H75" i="10"/>
  <c r="F77" i="10"/>
  <c r="G77" i="10"/>
  <c r="J15" i="5"/>
  <c r="E12" i="9"/>
  <c r="G12" i="9" s="1"/>
  <c r="C28" i="9"/>
  <c r="H35" i="1" l="1"/>
  <c r="G35" i="1"/>
  <c r="D77" i="10"/>
  <c r="F76" i="10" s="1"/>
  <c r="H47" i="11"/>
  <c r="D78" i="10"/>
  <c r="G47" i="11"/>
  <c r="E27" i="10"/>
  <c r="H27" i="10" s="1"/>
  <c r="G27" i="10"/>
  <c r="G35" i="15"/>
  <c r="C18" i="2"/>
  <c r="C16" i="2"/>
  <c r="M34" i="13"/>
  <c r="J36" i="14"/>
  <c r="G36" i="14"/>
  <c r="J35" i="14"/>
  <c r="G35" i="14"/>
  <c r="G34" i="14"/>
  <c r="J33" i="14"/>
  <c r="J32" i="14"/>
  <c r="G32" i="14"/>
  <c r="J31" i="14"/>
  <c r="G31" i="14"/>
  <c r="J30" i="14"/>
  <c r="G30" i="14"/>
  <c r="J29" i="14"/>
  <c r="G29" i="14"/>
  <c r="K37" i="14"/>
  <c r="L28" i="14"/>
  <c r="H28" i="14"/>
  <c r="N23" i="14"/>
  <c r="J23" i="14"/>
  <c r="N22" i="14"/>
  <c r="J22" i="14"/>
  <c r="N21" i="14"/>
  <c r="J21" i="14"/>
  <c r="N20" i="14"/>
  <c r="J20" i="14"/>
  <c r="N19" i="14"/>
  <c r="J19" i="14"/>
  <c r="N18" i="14"/>
  <c r="J18" i="14"/>
  <c r="Q17" i="14"/>
  <c r="N17" i="14"/>
  <c r="J17" i="14"/>
  <c r="I24" i="14"/>
  <c r="P16" i="14"/>
  <c r="K16" i="14"/>
  <c r="H77" i="10"/>
  <c r="F47" i="11"/>
  <c r="H48" i="11" s="1"/>
  <c r="H80" i="1"/>
  <c r="H81" i="1"/>
  <c r="G80" i="1"/>
  <c r="G81" i="1"/>
  <c r="F80" i="1"/>
  <c r="I79" i="1"/>
  <c r="F81" i="1"/>
  <c r="E81" i="1"/>
  <c r="E80" i="1"/>
  <c r="B23" i="2" s="1"/>
  <c r="C23" i="2" s="1"/>
  <c r="D23" i="2" s="1"/>
  <c r="E23" i="2" s="1"/>
  <c r="F23" i="2" s="1"/>
  <c r="G23" i="2" s="1"/>
  <c r="H23" i="2" s="1"/>
  <c r="I23" i="2" s="1"/>
  <c r="J23" i="2" s="1"/>
  <c r="K23" i="2" s="1"/>
  <c r="I35" i="1"/>
  <c r="H46" i="11"/>
  <c r="G78" i="10"/>
  <c r="F78" i="10"/>
  <c r="E78" i="10"/>
  <c r="H52" i="10"/>
  <c r="K30" i="5"/>
  <c r="E28" i="9"/>
  <c r="G28" i="9" s="1"/>
  <c r="G76" i="10" l="1"/>
  <c r="I81" i="1"/>
  <c r="E76" i="10"/>
  <c r="I80" i="1"/>
  <c r="H78" i="10"/>
  <c r="D47" i="11"/>
  <c r="K24" i="14"/>
  <c r="N16" i="14"/>
  <c r="N24" i="14" s="1"/>
  <c r="J16" i="14"/>
  <c r="J24" i="14" s="1"/>
  <c r="P24" i="14"/>
  <c r="Q16" i="14"/>
  <c r="Q24" i="14" s="1"/>
  <c r="B17" i="2" s="1"/>
  <c r="H37" i="14"/>
  <c r="J28" i="14"/>
  <c r="J37" i="14" s="1"/>
  <c r="G28" i="14"/>
  <c r="G37" i="14" s="1"/>
  <c r="L37" i="14"/>
  <c r="N28" i="14"/>
  <c r="D46" i="11"/>
  <c r="H82" i="1"/>
  <c r="G82" i="1"/>
  <c r="F82" i="1"/>
  <c r="C22" i="9"/>
  <c r="C21" i="9"/>
  <c r="C20" i="9"/>
  <c r="C18" i="9"/>
  <c r="C17" i="9"/>
  <c r="C16" i="9"/>
  <c r="C15" i="9"/>
  <c r="C24" i="9"/>
  <c r="C25" i="9"/>
  <c r="C26" i="9"/>
  <c r="C27" i="9"/>
  <c r="C23" i="9"/>
  <c r="D48" i="11" l="1"/>
  <c r="H76" i="10"/>
  <c r="I82" i="1"/>
  <c r="N37" i="14"/>
  <c r="C17" i="2"/>
  <c r="E21" i="9"/>
  <c r="G21" i="9" s="1"/>
  <c r="C14" i="9"/>
  <c r="E15" i="9"/>
  <c r="G15" i="9" s="1"/>
  <c r="E19" i="9"/>
  <c r="E27" i="9"/>
  <c r="G27" i="9" s="1"/>
  <c r="E24" i="9"/>
  <c r="E16" i="9"/>
  <c r="G16" i="9" s="1"/>
  <c r="E23" i="9"/>
  <c r="G23" i="9" s="1"/>
  <c r="E20" i="9"/>
  <c r="G20" i="9" s="1"/>
  <c r="E25" i="9"/>
  <c r="E17" i="9"/>
  <c r="G17" i="9" s="1"/>
  <c r="E26" i="9"/>
  <c r="G26" i="9" s="1"/>
  <c r="E22" i="9"/>
  <c r="E18" i="9"/>
  <c r="G18" i="9" s="1"/>
  <c r="E14" i="9" l="1"/>
  <c r="G14" i="9" s="1"/>
  <c r="G30" i="9" s="1"/>
  <c r="C13" i="3" s="1"/>
  <c r="L22" i="3" s="1"/>
  <c r="C30" i="9"/>
  <c r="C12" i="3" s="1"/>
  <c r="C22" i="3" s="1"/>
  <c r="C19" i="2"/>
  <c r="D19" i="2" s="1"/>
  <c r="E19" i="2" s="1"/>
  <c r="F19" i="2" s="1"/>
  <c r="G19" i="2" s="1"/>
  <c r="H19" i="2" s="1"/>
  <c r="I19" i="2" s="1"/>
  <c r="J19" i="2" s="1"/>
  <c r="K19" i="2" s="1"/>
  <c r="B24" i="2" l="1"/>
  <c r="K15" i="5"/>
  <c r="B20" i="2" l="1"/>
  <c r="C16" i="3" s="1"/>
  <c r="C17" i="3"/>
  <c r="B25" i="2" l="1"/>
  <c r="C18" i="3" s="1"/>
  <c r="C23" i="3" s="1"/>
  <c r="C24" i="3" s="1"/>
  <c r="C20" i="2"/>
  <c r="D16" i="3" s="1"/>
  <c r="C24" i="2"/>
  <c r="D20" i="2" l="1"/>
  <c r="E16" i="3" s="1"/>
  <c r="C25" i="2"/>
  <c r="D18" i="3" s="1"/>
  <c r="D23" i="3" s="1"/>
  <c r="D24" i="3" s="1"/>
  <c r="D17" i="3"/>
  <c r="D24" i="2"/>
  <c r="E20" i="2" l="1"/>
  <c r="F16" i="3" s="1"/>
  <c r="D25" i="2"/>
  <c r="E18" i="3" s="1"/>
  <c r="E23" i="3" s="1"/>
  <c r="E24" i="3" s="1"/>
  <c r="E17" i="3"/>
  <c r="E24" i="2"/>
  <c r="F20" i="2" l="1"/>
  <c r="G16" i="3" s="1"/>
  <c r="E25" i="2"/>
  <c r="F18" i="3" s="1"/>
  <c r="F23" i="3" s="1"/>
  <c r="F24" i="3" s="1"/>
  <c r="F17" i="3"/>
  <c r="F24" i="2"/>
  <c r="G20" i="2" l="1"/>
  <c r="H16" i="3" s="1"/>
  <c r="F25" i="2"/>
  <c r="G18" i="3" s="1"/>
  <c r="G23" i="3" s="1"/>
  <c r="G24" i="3" s="1"/>
  <c r="G17" i="3"/>
  <c r="G24" i="2"/>
  <c r="H20" i="2" l="1"/>
  <c r="I16" i="3" s="1"/>
  <c r="G25" i="2"/>
  <c r="H18" i="3" s="1"/>
  <c r="H23" i="3" s="1"/>
  <c r="H24" i="3" s="1"/>
  <c r="H17" i="3"/>
  <c r="H24" i="2"/>
  <c r="I20" i="2" l="1"/>
  <c r="J16" i="3" s="1"/>
  <c r="H25" i="2"/>
  <c r="I18" i="3" s="1"/>
  <c r="I23" i="3" s="1"/>
  <c r="I24" i="3" s="1"/>
  <c r="I17" i="3"/>
  <c r="I24" i="2"/>
  <c r="K20" i="2" l="1"/>
  <c r="L16" i="3" s="1"/>
  <c r="J20" i="2"/>
  <c r="K16" i="3" s="1"/>
  <c r="I25" i="2"/>
  <c r="J18" i="3" s="1"/>
  <c r="J23" i="3" s="1"/>
  <c r="J24" i="3" s="1"/>
  <c r="J17" i="3"/>
  <c r="K24" i="2"/>
  <c r="J24" i="2"/>
  <c r="K25" i="2" l="1"/>
  <c r="L18" i="3" s="1"/>
  <c r="L23" i="3" s="1"/>
  <c r="L24" i="3" s="1"/>
  <c r="L17" i="3"/>
  <c r="J25" i="2"/>
  <c r="K18" i="3" s="1"/>
  <c r="K23" i="3" s="1"/>
  <c r="K24" i="3" s="1"/>
  <c r="K17" i="3"/>
  <c r="C25" i="3" l="1"/>
  <c r="B76" i="10"/>
</calcChain>
</file>

<file path=xl/sharedStrings.xml><?xml version="1.0" encoding="utf-8"?>
<sst xmlns="http://schemas.openxmlformats.org/spreadsheetml/2006/main" count="624" uniqueCount="379">
  <si>
    <t>FR</t>
  </si>
  <si>
    <t>TABLEAU 1. Plan de production</t>
  </si>
  <si>
    <t>En raison de la nature diversifiée de l’aquaculture, il est impossible de fournir un modèle qui convient à tous les scénarios.</t>
  </si>
  <si>
    <t>Si vous avez déjà créé un plan de production sous forme de feuille de calcul Excel, supprimez la présente section et collez-la ici ainsi qu’à l’annexe A (modèle d’analyse de rentabilisation).</t>
  </si>
  <si>
    <t>Si vous n’avez pas de plan ou si vous avez besoin d’aide, n’hésitez pas à communiquer avec le conseiller en aquaculture de l’Équipe de développement d’entreprise (EDE)</t>
  </si>
  <si>
    <t xml:space="preserve">Assurez-vous que le plan de production comporte tous les éléments suivants : </t>
  </si>
  <si>
    <t>1) Calendrier par espèce</t>
  </si>
  <si>
    <t>2) Biomasse initiale et biomasse finale incluant la moralité</t>
  </si>
  <si>
    <t>3) Description claire des changements aux niveaux de production ou des changements aux résultats prévus</t>
  </si>
  <si>
    <t>4) Un délai minimum de 10 ans est prévu et si la production plafonne, le plan doit en tenir compte</t>
  </si>
  <si>
    <t>Veuillez utiliser la section NOTES pour ajouter au plan de production des points d’information non liés à des données.</t>
  </si>
  <si>
    <t xml:space="preserve">Les plans de production doivent inclure toute la biomasse dans l’eau et la récolte prévue dans la section du plan de production actuel. </t>
  </si>
  <si>
    <t xml:space="preserve">Plan de production actuel des mollusques et crustacés </t>
  </si>
  <si>
    <t>Le taux de mortalité doit être déterminé par un pourcentage fixe qui change avec l’âge du groupe, avec une explication de la façon dont le pourcentage a été calculé et avec les références citées si possible (si une moyenne générale est mieux adaptée, l’explication doit figurer dans les notes).</t>
  </si>
  <si>
    <t>Stock dans l’eau</t>
  </si>
  <si>
    <t>Les estimations des ventes nécessitent des prix à la production actuels et une explication dans la section NOTES de la manière dont ces prix ont été établis.</t>
  </si>
  <si>
    <t>ESPÈCES :</t>
  </si>
  <si>
    <t>L’unité de vente doit être inscrite dans l’en-tête de la colonne et la valeur dans la feuille. Exemple (simple/douzaine/lb/mètre/tonne).</t>
  </si>
  <si>
    <t>Espèces et stocks</t>
  </si>
  <si>
    <t>Total des semences/unité</t>
  </si>
  <si>
    <t>Mortalité (%)</t>
  </si>
  <si>
    <t>Nombre d’animaux vivants/plantes Poids</t>
  </si>
  <si>
    <t>Unité de vente (douzaine)</t>
  </si>
  <si>
    <t>À la production</t>
  </si>
  <si>
    <t xml:space="preserve"> Valeur totale des ventes</t>
  </si>
  <si>
    <t>Cohorte 2021-2022</t>
  </si>
  <si>
    <t>Cohorte 2022-2023</t>
  </si>
  <si>
    <t>Cohorte 2023-2024</t>
  </si>
  <si>
    <t>Cohorte de 2024-2025</t>
  </si>
  <si>
    <t>Total :</t>
  </si>
  <si>
    <t>Projections pour 2025-2026 et les années suivantes</t>
  </si>
  <si>
    <t xml:space="preserve">Espèces et stocks </t>
  </si>
  <si>
    <t>Total des semences</t>
  </si>
  <si>
    <t>Cohorte 2025-2026</t>
  </si>
  <si>
    <t>Cohorte 2026-2027</t>
  </si>
  <si>
    <t>Cohorte de 2027-2028</t>
  </si>
  <si>
    <t>Cohorte de 2028-2029</t>
  </si>
  <si>
    <t>Cohorte de 2029-2030</t>
  </si>
  <si>
    <t>Cohorte de 2030-2031</t>
  </si>
  <si>
    <t>Cohorte de 2031-2032</t>
  </si>
  <si>
    <t>Cohorte de 2032-2033</t>
  </si>
  <si>
    <t>Cohorte de 2033-2034</t>
  </si>
  <si>
    <t>REMARQUES :</t>
  </si>
  <si>
    <t xml:space="preserve">En raison de la nature diversifiée de l’aquaculture, il est impossible de fournir un modèle qui convient à tous les scénarios. </t>
  </si>
  <si>
    <t>Si vous avez déjà créé un plan de production sous forme de feuille de calcul Excel, supprimez cette section et collez-la ici sous forme de fichier vide comme dans votre annexe A (modèle d’analyse de rentabilisation).</t>
  </si>
  <si>
    <t>Si vous n’avez pas de plan ou si vous avez besoin d’aide, n’hésitez pas à communiquer avec le conseiller en aquaculture de l’Équipe de développement d’entreprise (EDE)</t>
  </si>
  <si>
    <t>Assurez-vous que le plan de production comporte tous les éléments suivants :</t>
  </si>
  <si>
    <t>4) Un délai minimum de 10 ans est prévu et si la production plafonne, le plan doit en tenir compte.</t>
  </si>
  <si>
    <t>Les plans de production doivent inclure toute la biomasse dans l’eau et la récolte prévue dans la section du plan de production actuel.</t>
  </si>
  <si>
    <t>Plan type de production de poissons à nageoires :</t>
  </si>
  <si>
    <t>Grossissement</t>
  </si>
  <si>
    <t>TCA</t>
  </si>
  <si>
    <t>Poisson éviscéré non étêté</t>
  </si>
  <si>
    <t>Le taux de mortalité doit être déterminé par un pourcentage fixe qui change avec l’âge du groupe, avec une explication de la façon dont le pourcentage a été calculé et avec les références citées si possible (si une moyenne générale est mieux adaptée, l’explication doit figurer dans les notes)</t>
  </si>
  <si>
    <t>2024-2025 État du stock</t>
  </si>
  <si>
    <t xml:space="preserve">Stock </t>
  </si>
  <si>
    <t>Espèce</t>
  </si>
  <si>
    <t>En stock</t>
  </si>
  <si>
    <t>Animaux vivants Fin du trimestre</t>
  </si>
  <si>
    <t>Poids moyen de départ (grammes)</t>
  </si>
  <si>
    <t>Poids moyen final prévu (grammes)</t>
  </si>
  <si>
    <t>Biomasse de départ (kg)</t>
  </si>
  <si>
    <t>Biomasse finale (kg)</t>
  </si>
  <si>
    <t>Aliments par animal (kg)</t>
  </si>
  <si>
    <t>Volume d’alimentation total (kg)</t>
  </si>
  <si>
    <t>Taille des aliments</t>
  </si>
  <si>
    <t>Coût des aliments/kg</t>
  </si>
  <si>
    <t>Coût total des aliments</t>
  </si>
  <si>
    <t>Prix par kg</t>
  </si>
  <si>
    <t>Volume total des ventes</t>
  </si>
  <si>
    <t xml:space="preserve"> Total des ventes </t>
  </si>
  <si>
    <t>Accumulation au premier trimestre de 2024</t>
  </si>
  <si>
    <t>IMPORTANT POUR LE PLAN DES POISSONS À NAGEOIRES</t>
  </si>
  <si>
    <t>T2</t>
  </si>
  <si>
    <t>TCA = taux de conversion des aliments</t>
  </si>
  <si>
    <t>T3</t>
  </si>
  <si>
    <t>Coût des aliments = Peut être saisi directement s’il est connu ou être calculé en moyenne avec l’explication de votre processus dans la section NOTES.</t>
  </si>
  <si>
    <t>T4</t>
  </si>
  <si>
    <t>Poisson éviscéré non étêté = % de poissons éviscérés avec tête % ou % de poids lors de la vente</t>
  </si>
  <si>
    <t>Premier trimestre de 2025</t>
  </si>
  <si>
    <t>Ventes de poisson VIVANTS présumés être à 100 % du poisson éviscéré non étêté</t>
  </si>
  <si>
    <t>Totaux/Moy. :</t>
  </si>
  <si>
    <t>Prévisions 2025-2026</t>
  </si>
  <si>
    <t>En stock (population totale)</t>
  </si>
  <si>
    <t>Mortalité moyenne annuelle (%)</t>
  </si>
  <si>
    <t>Estimation du nombre d’animaux vivants à la fin de l’année</t>
  </si>
  <si>
    <t>Poids moyen sur place en grammes</t>
  </si>
  <si>
    <t>Aliments par animal par année</t>
  </si>
  <si>
    <t>Volume annuel total d’aliments (kg)</t>
  </si>
  <si>
    <t>Coût moyen total des aliments pour l’année par kg</t>
  </si>
  <si>
    <t>Coût total des aliments par année (rajuster en fonction de l’inflation)</t>
  </si>
  <si>
    <t>Projection de la biomasse du site (kg)</t>
  </si>
  <si>
    <t>Volume annuel total des ventes</t>
  </si>
  <si>
    <t>Prix par kg (rajusté en fonction de l’inflation)</t>
  </si>
  <si>
    <t>Revenu de base estimatif</t>
  </si>
  <si>
    <t>Les plans de production doivent inclure toute la biomasse dans l’eau et la récolte prévue dans la section du plan de production actuel</t>
  </si>
  <si>
    <t>Productivité actuelle</t>
  </si>
  <si>
    <t>Total des semences (unités/M)</t>
  </si>
  <si>
    <t>Longueur totale ensemencée (M)</t>
  </si>
  <si>
    <t xml:space="preserve">Nombre total de plantes </t>
  </si>
  <si>
    <t xml:space="preserve">Plantes vivantes </t>
  </si>
  <si>
    <t>Poids moyen par unité (kg)</t>
  </si>
  <si>
    <t>Poids total du produit (kg)</t>
  </si>
  <si>
    <t>% de perte de poids sec</t>
  </si>
  <si>
    <t>Volume total des ventes (poids sec en kg)</t>
  </si>
  <si>
    <t>Exploitation agricole ($/kg)</t>
  </si>
  <si>
    <t xml:space="preserve"> Valeur de gros totale</t>
  </si>
  <si>
    <t>Les estimations des ventes nécessitent des prix à la production actuels et une explication dans la section NOTES de la manière dont ces prix ont été établis</t>
  </si>
  <si>
    <t>Cohorte de 2024</t>
  </si>
  <si>
    <t>Néréocyste</t>
  </si>
  <si>
    <t>L’unité de vente doit être inscrite dans l’en-tête de la colonne et la valeur dans la feuille. Exemple (simple/douzaine/lb/mètre/tonne)</t>
  </si>
  <si>
    <t>Production prévue</t>
  </si>
  <si>
    <t>Cohorte de 2025</t>
  </si>
  <si>
    <t>Cohorte de 2026</t>
  </si>
  <si>
    <t>Cohorte de 2027</t>
  </si>
  <si>
    <t>Cohorte de 2028</t>
  </si>
  <si>
    <t>Cohorte de 2029</t>
  </si>
  <si>
    <t>Cohorte de 2030</t>
  </si>
  <si>
    <t>Cohorte de 2031</t>
  </si>
  <si>
    <t>Cohorte de 2032</t>
  </si>
  <si>
    <t>Cohorte de 2033</t>
  </si>
  <si>
    <t>TABLEAU 2.  Capacité et formation (ne pas inclure la formation Fish Safe).  Fish Safe rend compte de la formation séparément)</t>
  </si>
  <si>
    <t>Formation achevée en 2024-2025</t>
  </si>
  <si>
    <t>Formation proposée (2025-2026)</t>
  </si>
  <si>
    <t>Programme de financement</t>
  </si>
  <si>
    <t>Description du cours</t>
  </si>
  <si>
    <t>Nombre de participants</t>
  </si>
  <si>
    <t>Participants des PN membres</t>
  </si>
  <si>
    <t>Autres participants des PN</t>
  </si>
  <si>
    <t>Participants ne faisant pas partie des PN</t>
  </si>
  <si>
    <t xml:space="preserve">Date (achevée) </t>
  </si>
  <si>
    <t>Certificat (o/n)</t>
  </si>
  <si>
    <t xml:space="preserve">Date (à proposer) </t>
  </si>
  <si>
    <t>Autre source de financement (toute autre formation financée). Décrivez la source si vous êtes à l’aise de le faire.</t>
  </si>
  <si>
    <t>p. ex. administration</t>
  </si>
  <si>
    <t>p. ex. tenue de livres</t>
  </si>
  <si>
    <t xml:space="preserve">p. ex. outils Microsoft (Excel) </t>
  </si>
  <si>
    <t>p. ex. FCPB</t>
  </si>
  <si>
    <t xml:space="preserve">p. ex. programme de mentorat (par espèce) </t>
  </si>
  <si>
    <t>p. ex. formation en plongée</t>
  </si>
  <si>
    <t>p. ex. premiers soins</t>
  </si>
  <si>
    <t xml:space="preserve">Supplément à la formation des pêcheurs (le cas échéant) </t>
  </si>
  <si>
    <t>FGEP</t>
  </si>
  <si>
    <t>Planification stratégique des activités</t>
  </si>
  <si>
    <t>Gestion financière</t>
  </si>
  <si>
    <t>Gestion de projet</t>
  </si>
  <si>
    <t>Gestion des ressources humaines</t>
  </si>
  <si>
    <t>Prise de décisions éclairées</t>
  </si>
  <si>
    <t xml:space="preserve">Intrants du projet qui créent un écart par rapport aux dépenses standard.  Exemple : Salaires des nouveaux employés.  Indiquez-les et justifiez votre choix. </t>
  </si>
  <si>
    <t>Exemple d’élément de référence :</t>
  </si>
  <si>
    <t>NOTES</t>
  </si>
  <si>
    <t>Coûts d’exploitation : Utilisez cette page pour les coûts d’exploitation attribués au projet pour une seule année ou demandez un formulaire pluriannuel</t>
  </si>
  <si>
    <t>Œufs/Alevins/Alevins de moins d’un an/Stock de croissance</t>
  </si>
  <si>
    <t>Augmentation des coûts en raison de l’augmentation de la production et des coûts de production à l’écloserie à 0,07 $/saumoneau.</t>
  </si>
  <si>
    <t>COÛTS DU PROJET</t>
  </si>
  <si>
    <t>Financement</t>
  </si>
  <si>
    <t>Description de l’article</t>
  </si>
  <si>
    <t>Coût unitaire</t>
  </si>
  <si>
    <t>Quantité</t>
  </si>
  <si>
    <t>Coût total</t>
  </si>
  <si>
    <t>SDA</t>
  </si>
  <si>
    <t>Propre</t>
  </si>
  <si>
    <t>Autre</t>
  </si>
  <si>
    <t>Total</t>
  </si>
  <si>
    <t>Dépenses en immobilisations</t>
  </si>
  <si>
    <t>Équipement et matériaux</t>
  </si>
  <si>
    <t>(DÉCRIRE tout ce qui s’applique)</t>
  </si>
  <si>
    <t>Total partiel</t>
  </si>
  <si>
    <t>Coût d’immobilisation total</t>
  </si>
  <si>
    <t>POUR UNE DEMANDE UNIQUE OU PLURIANNUELLE, REMPLIR CETTE SECTION AFIN DE DÉTERMINER LES COÛTS OPÉRATIONNELS DIRECTEMENT ATTRIBUABLES AU PROJET.</t>
  </si>
  <si>
    <t>COÛTS OPÉRATIONNELS DU PROJET</t>
  </si>
  <si>
    <t>Coûts d’exploitation</t>
  </si>
  <si>
    <t>Ces dépenses ne sont pas admissibles au SDA, mais les renseignements fournis sont nécessaires au processus d’examen.</t>
  </si>
  <si>
    <t>Sous-total</t>
  </si>
  <si>
    <t>Réparations et entretien</t>
  </si>
  <si>
    <t>Indiquez TOUTES les sources d’entretien et les valeurs estimées et précisez comment la valeur a été déterminée (coûts historiques/coûts projetés selon l’équation estimée des coûts de fonctionnement).</t>
  </si>
  <si>
    <t>Salaires mensuels</t>
  </si>
  <si>
    <t>Indiquez le salaire et le poste de tous les membres du personnel selon une moyenne d’un mois et indiquez le nombre de mois dans la quantité.</t>
  </si>
  <si>
    <t>Superviseur/gestionnaire</t>
  </si>
  <si>
    <t>Salaires prévus en raison du projet</t>
  </si>
  <si>
    <t>Équipage (X nombre de personnes)</t>
  </si>
  <si>
    <t>Charges sociales obligatoires de l’employeur</t>
  </si>
  <si>
    <t>Honoraires professionnels (avec des explications et une ventilation des services dans les notes)</t>
  </si>
  <si>
    <t>Plongée</t>
  </si>
  <si>
    <t>Comptabilité/juridique</t>
  </si>
  <si>
    <t>Formation</t>
  </si>
  <si>
    <t>Consultation</t>
  </si>
  <si>
    <t>Frais courants</t>
  </si>
  <si>
    <t>Dépenses qui surviennent régulièrement, prévisibles et budgétisées. Celles qui sont susceptibles d’être modifiées avec le changement noté dans la section des notes.</t>
  </si>
  <si>
    <t>Carburant et huile</t>
  </si>
  <si>
    <t>Assurances</t>
  </si>
  <si>
    <t>Fournitures de bureau</t>
  </si>
  <si>
    <t>Électricité</t>
  </si>
  <si>
    <t>Location/crédit-bail (terrain, bureau, entrepôt, navires, camions, etc.)</t>
  </si>
  <si>
    <t>Eau</t>
  </si>
  <si>
    <t>Divers</t>
  </si>
  <si>
    <t>Autres dépenses de fonctionnement</t>
  </si>
  <si>
    <t>Fournitures pour la transformation</t>
  </si>
  <si>
    <t>Fournitures agricoles</t>
  </si>
  <si>
    <t>Autres produits consommables (sable, ciment, etc.)</t>
  </si>
  <si>
    <t>Total des coûts de fonctionnement du projet</t>
  </si>
  <si>
    <t>Investissement total du projet</t>
  </si>
  <si>
    <t>Total des financements %</t>
  </si>
  <si>
    <t>Coûts du projet pluriannuel</t>
  </si>
  <si>
    <t>ANNÉE 1</t>
  </si>
  <si>
    <t>Coûts</t>
  </si>
  <si>
    <t>Coûts du projet</t>
  </si>
  <si>
    <t>Coût total du projet Année 1</t>
  </si>
  <si>
    <t>ANNÉE 2</t>
  </si>
  <si>
    <t>Total des coûts Année 2</t>
  </si>
  <si>
    <t>ANNÉE 3</t>
  </si>
  <si>
    <t>Total des coûts d’immobilisations Année 3</t>
  </si>
  <si>
    <t>Total partiel du projet</t>
  </si>
  <si>
    <t>Coût total du projet</t>
  </si>
  <si>
    <t>DÉPENSES NORMALES DE FONCTIONNEMENT</t>
  </si>
  <si>
    <t>Aliments</t>
  </si>
  <si>
    <t>Équipage (nombre de personnes)</t>
  </si>
  <si>
    <t>Autres dépenses d’exploitation prévues</t>
  </si>
  <si>
    <t>Total des coûts d’exploitation</t>
  </si>
  <si>
    <t>Investissement total global</t>
  </si>
  <si>
    <t>Total des coûts</t>
  </si>
  <si>
    <t>Financement (%)</t>
  </si>
  <si>
    <t>Financement total du projet</t>
  </si>
  <si>
    <t>Écart par rapport au projet (%)</t>
  </si>
  <si>
    <t>% TOTAL D’EXPLOITATION</t>
  </si>
  <si>
    <t>TABLEAU 4. Amortissement linéaire des actifs</t>
  </si>
  <si>
    <t>Dépenses en immobilisations directement liées au projet, inscrites dans la liste de la section des coûts en immobilisations du tableau des coûts et du budget</t>
  </si>
  <si>
    <t>Veuillez ne pas ajouter les dépenses d’exploitation.</t>
  </si>
  <si>
    <t>N’hésitez pas à modifier ce tableau pour l’adapter à vos besoins si nécessaire.</t>
  </si>
  <si>
    <t>L’amortissement des biens est fondé sur les catégories de déduction pour amortissement (DPA) déterminées par l’Agence du revenu du Canada (ARC).</t>
  </si>
  <si>
    <t>Élément</t>
  </si>
  <si>
    <t>Valeur totale</t>
  </si>
  <si>
    <t>Taux de déduction pour amortissement (%)</t>
  </si>
  <si>
    <t>Charge d’amortissement annuelle</t>
  </si>
  <si>
    <t>Valeur résiduelle</t>
  </si>
  <si>
    <t>Valeur finale (après 10 ans)</t>
  </si>
  <si>
    <t>EXEMPLE : Filets</t>
  </si>
  <si>
    <t>Véhicules (camion, embarcation de travail, autre)</t>
  </si>
  <si>
    <t>Navires de pêche</t>
  </si>
  <si>
    <t>Matériel d’élevage (bouées, lignes, ancres, filets, cages, sacs, radeaux, etc.)</t>
  </si>
  <si>
    <t>Équipement auxiliaire (bottes, gants, VFI, ouates, couteaux, etc.)</t>
  </si>
  <si>
    <t>Équipement de bureau (ordinateur portable, imprimante, téléphone cellulaire, etc.)</t>
  </si>
  <si>
    <t>Matériel de laboratoire</t>
  </si>
  <si>
    <t>Machinerie (laveuses à pression, chariots élévateurs, FLUPSY, trieuses, etc.)</t>
  </si>
  <si>
    <t>Expédition et logistique</t>
  </si>
  <si>
    <t>Coûts d’installation et de construction</t>
  </si>
  <si>
    <t>Bâtiments (y compris les systèmes de chauffage, de refroidissement, d’électricité, etc.)</t>
  </si>
  <si>
    <t>Machines, matériel et outils d’une valeur de plus de 500 $ chacun, y compris pour les communications</t>
  </si>
  <si>
    <t>Ordinateurs et logiciels</t>
  </si>
  <si>
    <t>Autres logiciels</t>
  </si>
  <si>
    <t>Outils d’une valeur inférieure à 500 $ chacun</t>
  </si>
  <si>
    <t>Semences/saumoneaux/alevins de moins d’un an (si nécessaires pour le projet de SDA)</t>
  </si>
  <si>
    <t>Estimations de projet</t>
  </si>
  <si>
    <t>2025-2026</t>
  </si>
  <si>
    <t>2026-2027</t>
  </si>
  <si>
    <t>2027-2028</t>
  </si>
  <si>
    <t>2028-2029</t>
  </si>
  <si>
    <t>2029-2030</t>
  </si>
  <si>
    <t>2030-2031</t>
  </si>
  <si>
    <t>2031-2032</t>
  </si>
  <si>
    <t>2032-2033</t>
  </si>
  <si>
    <t>2033-2034</t>
  </si>
  <si>
    <t>2034-2035</t>
  </si>
  <si>
    <t>Recettes</t>
  </si>
  <si>
    <t>Ventes de macroalgues</t>
  </si>
  <si>
    <t>Ventes de poissons à nageoires</t>
  </si>
  <si>
    <t>Ventes de mollusques</t>
  </si>
  <si>
    <t>Autres (décrire ici)</t>
  </si>
  <si>
    <t>Recettes brutes</t>
  </si>
  <si>
    <t>Dépenses</t>
  </si>
  <si>
    <t>Ajouter ici toutes les dépenses pertinentes provenant des dépenses d’exploitation.</t>
  </si>
  <si>
    <t>Total des dépenses</t>
  </si>
  <si>
    <t>Revenu net</t>
  </si>
  <si>
    <t>Montant de l’inflation des revenus</t>
  </si>
  <si>
    <t>Montant de l’inflation des charges</t>
  </si>
  <si>
    <t>NOTES CONCERNANT LES ESTIMATIONS (HYPOTHÈSES AVEC EXPLICATIONS)</t>
  </si>
  <si>
    <t>(Ajouter des lignes, au besoin)</t>
  </si>
  <si>
    <t>Recettes :</t>
  </si>
  <si>
    <t>Dépenses :</t>
  </si>
  <si>
    <t>TABLEAU 7 : Évaluation du projet (taux de rendement interne)</t>
  </si>
  <si>
    <t xml:space="preserve">Le prix d’achat et la valeur finale de l’investissement seront indiqués automatiquement à partir des calculs effectués respectivement dans l’onglet Coûts et budget et dans l’onglet Dépréciation des actifs. </t>
  </si>
  <si>
    <t>Les recettes annuelles, les dépenses et le revenu net seront déterminés automatiquement à partir des calculs effectués dans l’onglet 6 « Estimation du projet ».</t>
  </si>
  <si>
    <t>En outre, veuillez indiquer les investissements futurs qui sont nécessaires pour assurer la stabilité financière et la viabilité du projet. Veuillez indiquer la valeur des investissements et les années au cours desquelles ils sont prévus.</t>
  </si>
  <si>
    <t>Ajoutez vos explications sur ces investissements futurs dans la section des notes ci-dessous.</t>
  </si>
  <si>
    <t>Prix d’achat</t>
  </si>
  <si>
    <t>Valeur finale</t>
  </si>
  <si>
    <t>2024-2025</t>
  </si>
  <si>
    <t>Tous les investissements futurs prévus (ajouter une description aux notes)</t>
  </si>
  <si>
    <t>Bénéfice net</t>
  </si>
  <si>
    <t>RRI</t>
  </si>
  <si>
    <t>NOTES CONCERNANT LES INVESTISSEMENTS FUTURS (HYPOTHÈSES)</t>
  </si>
  <si>
    <t>Type d’emploi :</t>
  </si>
  <si>
    <t xml:space="preserve">Poste </t>
  </si>
  <si>
    <t>Nombre total d’emplois</t>
  </si>
  <si>
    <t>Fréquence des travaux</t>
  </si>
  <si>
    <t>Durée des travaux</t>
  </si>
  <si>
    <t>Nombre d’emplois occupés par :</t>
  </si>
  <si>
    <t>Nombre d’ETP/emploi</t>
  </si>
  <si>
    <t>Nombre total d’ETP</t>
  </si>
  <si>
    <t>Remarques</t>
  </si>
  <si>
    <t>(nombre moyen de jours par semaine)</t>
  </si>
  <si>
    <t>(nombre moyen de mois par année)</t>
  </si>
  <si>
    <t xml:space="preserve">PN membre </t>
  </si>
  <si>
    <t>Autre PN</t>
  </si>
  <si>
    <t xml:space="preserve">Autres que les PN </t>
  </si>
  <si>
    <t>Administratif</t>
  </si>
  <si>
    <t>Gestionnaires</t>
  </si>
  <si>
    <t>Bureau</t>
  </si>
  <si>
    <t>Élevage</t>
  </si>
  <si>
    <t>Superviseur</t>
  </si>
  <si>
    <t>Équipage</t>
  </si>
  <si>
    <t>Totaux</t>
  </si>
  <si>
    <t>TABLEAU 8 b : Emplois prévus</t>
  </si>
  <si>
    <t>Type d’emploi</t>
  </si>
  <si>
    <t>Tâches</t>
  </si>
  <si>
    <t>Date d’achèvement visée</t>
  </si>
  <si>
    <t>Personnel (personnel/entrepreneurs)</t>
  </si>
  <si>
    <t>Commentaires</t>
  </si>
  <si>
    <t>EN</t>
  </si>
  <si>
    <t>TABLE 4. Straight Line Depreciation of Assets</t>
  </si>
  <si>
    <t>Capital expenditures that are directly related to the project, populated by the list in the capital costs section of Cost and Budget table</t>
  </si>
  <si>
    <t>Please do not add in operating expenses</t>
  </si>
  <si>
    <t>Please feel free to amend this table to meet your needs if required</t>
  </si>
  <si>
    <t>Depreciation of assets is based on capital cost allowance (CCA) classes identified by the Canada Revenue Agency (CRA)</t>
  </si>
  <si>
    <t>TABLE 1. Production Plan</t>
  </si>
  <si>
    <t>Due to diverse nature of aquaculture, it is impractical to providee a template that fits all scenarios</t>
  </si>
  <si>
    <t>If you have alredy created an excel based spreadsheet styled production plan delete thiss section and paste it here ass well as in your Annex A (Business case template)</t>
  </si>
  <si>
    <t>If you do not have a plan or require assistance, please feel free to contact the BDT's aquaculture advisor</t>
  </si>
  <si>
    <t>Ensure the production plan has all the following elements</t>
  </si>
  <si>
    <t>1) Timeline by Species</t>
  </si>
  <si>
    <t>2) Initial biomass and ending biomass with morality included</t>
  </si>
  <si>
    <t>3) Clear descriptions of changes to levels of production or changes in planned output</t>
  </si>
  <si>
    <t>4) Minimum of 10 years projected and if production plateaus the plan should reflect this</t>
  </si>
  <si>
    <t>Please use the NOTES: section to add applicable non data information points to production plan</t>
  </si>
  <si>
    <t>Production plans need to include all biomass in the water and projected harvest in current production plan section</t>
  </si>
  <si>
    <t>Morality should have a set % that changees with the age of the group with an explanation of how the percentage wass arrived at and with cited references if possible (if an overall average is better suited add the explanation into the notes section)</t>
  </si>
  <si>
    <t>Sales estimtes need current farmgate pricing and an explanation in the NOTES section of how that pricing was arrived at</t>
  </si>
  <si>
    <t>Unit of sales needs to be entered in the column header and dvalue into sheet Example (single/dozen/lbs/meters/tonnes)</t>
  </si>
  <si>
    <t>TABLE 1. Product Plan</t>
  </si>
  <si>
    <t xml:space="preserve">Due to the diverse nature of aquaculture, it is impractical to provide a template that fits all scenarios </t>
  </si>
  <si>
    <t>If you have already created an excel based spreadsheet styled production plan delete this section and paste eit here as weell as in your Annex A (Business case template)</t>
  </si>
  <si>
    <t>2) Initial biomass and ending biomass with mortality included</t>
  </si>
  <si>
    <t>4) Minimum of 10 years projected and if production plateauus the plan should reflect this</t>
  </si>
  <si>
    <t>Production plans need to include all biomass in the water and projected harves in current production plan section</t>
  </si>
  <si>
    <t>Mortality should have set % that changes with the age of the group with an explanation of how the percentage was arrived at and with cited reeferences if possible (if an overall average is better suited add the explanation into the notes section)</t>
  </si>
  <si>
    <t>Sales estimates need current farmgate pricing and an explanation in the NOTES section of how tht pricing was arrived at</t>
  </si>
  <si>
    <t>Unit of sales needs to be entered in the column header and value into sheet Example (single/dozen/lbs/meters/tonnes)</t>
  </si>
  <si>
    <t>IMPORTANT FOR FIN FISH PLAN</t>
  </si>
  <si>
    <t>FCR = Biological Feed Conversion Ratio</t>
  </si>
  <si>
    <t>Feed/Feed cost = Can be entered directly if known or averaged and dan explanation of your process entered into the NOTES section</t>
  </si>
  <si>
    <t>HOG = Head On Gutted % or % of weight upon sales</t>
  </si>
  <si>
    <t>LIVE Sales assumed to be 100% HOG</t>
  </si>
  <si>
    <t>Due to the diverse nature of aquaculture, it is impractical to provide a template that fits all scenarios</t>
  </si>
  <si>
    <t>If you have already created an excel based spreadsheet styled production plan delete this section and paste it here as well as in your Annex A (Bussiness case template)</t>
  </si>
  <si>
    <t xml:space="preserve">Ensure the prodduction plan has all the following elements </t>
  </si>
  <si>
    <t xml:space="preserve">Production plans need to include all biomass in the water and projected harvest in current production plan section </t>
  </si>
  <si>
    <t>Mortality should have a set % that changes with the age of the group with an explanation of how the percentage was arrived at and with cited references if possible (if an overall average is better suitedd and the explanation into the notes)</t>
  </si>
  <si>
    <t>Sales estimates need current farmgate pricing and an explanation in the NOTES section of how that pricing was arrived at</t>
  </si>
  <si>
    <t>Unit of sales needs to be enteered in the column header and value into sheet Example (single/dozen/lbs/meters/tonnes)</t>
  </si>
  <si>
    <t>TABLE 7: Project Assessment (Internal Rate of Return)</t>
  </si>
  <si>
    <t xml:space="preserve">the purchase price and terminal value of investment will be populated automatically based on the calculations in the Costs and Budget tab and the depreciation of assets tab respectively </t>
  </si>
  <si>
    <t>Annual revenues expenses and net income will be populated automatically based on the calculations in Tab 6 Project Estimates</t>
  </si>
  <si>
    <t>In addition, please add future investments that are required to achieve financial stability and viability of the project, please indicate the values of the investments and in the years in which they are expected.</t>
  </si>
  <si>
    <t>Add your explanations of these future investments in the notes section provided below</t>
  </si>
  <si>
    <t>Mise en bassin en 2025-2026</t>
  </si>
  <si>
    <t>Mise en bassin en 2026-2027</t>
  </si>
  <si>
    <t>Mise en bassin en 2027-2028</t>
  </si>
  <si>
    <t>Mise en bassin en 2028-2029</t>
  </si>
  <si>
    <t>Mise en bassin en 2029-2030</t>
  </si>
  <si>
    <t>Mise en bassin en 2030-2031</t>
  </si>
  <si>
    <t>Mise en bassin en 2031-2032</t>
  </si>
  <si>
    <t>Mise en bassin en 2032-2033</t>
  </si>
  <si>
    <t>Mise en bassin en 2033-2034</t>
  </si>
  <si>
    <t>p. ex.  Formation à la stabilité des navires</t>
  </si>
  <si>
    <t>p. ex. ROC-M</t>
  </si>
  <si>
    <t>p. ex. SDV-BS</t>
  </si>
  <si>
    <t>Fish Safe</t>
  </si>
  <si>
    <t>TABLEAU 8 : Emplois actuels</t>
  </si>
  <si>
    <t>TABLEAU 9 : Plan de travail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</si>
</sst>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1" formatCode="_(* #,##0_);_(* \(#,##0\);_(* &quot;-&quot;_);_(@_)"/>
    <numFmt numFmtId="44" formatCode="_(&quot;$&quot;* #,##0.00_);_(&quot;$&quot;* \(#,##0.00\);_(&quot;$&quot;* &quot;-&quot;??_);_(@_)"/>
    <numFmt numFmtId="43" formatCode="_(* #,##0.00_);_(* \(#,##0.00\);_(* &quot;-&quot;??_);_(@_)"/>
    <numFmt numFmtId="164" formatCode="0.0%"/>
    <numFmt numFmtId="165" formatCode="mmm\ dd\,\ yyyy"/>
    <numFmt numFmtId="166" formatCode="&quot;$&quot;#,##0.00"/>
    <numFmt numFmtId="167" formatCode="_-* #,##0_-;\-* #,##0_-;_-* &quot;-&quot;??_-;_-@_-"/>
    <numFmt numFmtId="168" formatCode="[$-F800]dddd\,\ mmmm\ dd\,\ yyyy"/>
    <numFmt numFmtId="169" formatCode="_([$$-409]* #,##0.00_);_([$$-409]* \(#,##0.00\);_([$$-409]* &quot;-&quot;??_);_(@_)"/>
    <numFmt numFmtId="170" formatCode="_-* #,##0_-;\-* #,##0_-;_-* &quot;-&quot;??_-;_-@"/>
    <numFmt numFmtId="171" formatCode="&quot;$&quot;#,##0"/>
    <numFmt numFmtId="172" formatCode="_ * #,##0.00_)\ [$$-C0C]_ ;_ * \(#,##0.00\)\ [$$-C0C]_ ;_ * &quot;-&quot;??_)\ [$$-C0C]_ ;_ @_ "/>
  </numFmts>
  <fonts count="6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rgb="FF3F3F76"/>
      <name val="Calibri"/>
      <family val="2"/>
      <scheme val="minor"/>
    </font>
    <font>
      <b/>
      <sz val="12"/>
      <color theme="1"/>
      <name val="Calibri"/>
      <family val="2"/>
      <scheme val="minor"/>
    </font>
    <font>
      <b/>
      <sz val="12"/>
      <color indexed="8"/>
      <name val="Calibri"/>
      <family val="2"/>
    </font>
    <font>
      <i/>
      <sz val="11"/>
      <color indexed="8"/>
      <name val="Calibri"/>
      <family val="2"/>
    </font>
    <font>
      <b/>
      <sz val="14"/>
      <color theme="1"/>
      <name val="Calibri"/>
      <family val="2"/>
      <scheme val="minor"/>
    </font>
    <font>
      <sz val="9"/>
      <color theme="1"/>
      <name val="Calibri"/>
      <family val="2"/>
      <scheme val="minor"/>
    </font>
    <font>
      <sz val="11"/>
      <color theme="1"/>
      <name val="Calibri"/>
      <family val="2"/>
      <scheme val="minor"/>
    </font>
    <font>
      <sz val="8"/>
      <name val="Calibri"/>
      <family val="2"/>
      <scheme val="minor"/>
    </font>
    <font>
      <sz val="11"/>
      <color theme="1"/>
      <name val="Calibri"/>
      <family val="2"/>
    </font>
    <font>
      <u/>
      <sz val="12"/>
      <color theme="10"/>
      <name val="Calibri"/>
      <family val="2"/>
      <scheme val="minor"/>
    </font>
    <font>
      <sz val="12"/>
      <color theme="1"/>
      <name val="Calibri"/>
      <family val="2"/>
    </font>
    <font>
      <b/>
      <sz val="11"/>
      <color theme="1"/>
      <name val="Calibri"/>
      <family val="2"/>
      <scheme val="minor"/>
    </font>
    <font>
      <i/>
      <sz val="11"/>
      <color theme="1"/>
      <name val="Calibri"/>
      <family val="2"/>
      <scheme val="minor"/>
    </font>
    <font>
      <sz val="11"/>
      <color rgb="FF3F3F76"/>
      <name val="Calibri"/>
      <family val="2"/>
      <scheme val="minor"/>
    </font>
    <font>
      <b/>
      <i/>
      <sz val="11"/>
      <color theme="1"/>
      <name val="Calibri"/>
      <family val="2"/>
      <scheme val="minor"/>
    </font>
    <font>
      <b/>
      <sz val="11"/>
      <color indexed="8"/>
      <name val="Calibri"/>
      <family val="2"/>
    </font>
    <font>
      <b/>
      <sz val="11"/>
      <color theme="1"/>
      <name val="Calibri"/>
      <family val="2"/>
    </font>
    <font>
      <b/>
      <i/>
      <sz val="11"/>
      <color rgb="FF000000"/>
      <name val="Calibri"/>
      <family val="2"/>
    </font>
    <font>
      <b/>
      <sz val="11"/>
      <color rgb="FF000000"/>
      <name val="Calibri"/>
      <family val="2"/>
    </font>
    <font>
      <u/>
      <sz val="11"/>
      <color indexed="8"/>
      <name val="Calibri"/>
      <family val="2"/>
    </font>
    <font>
      <sz val="11"/>
      <color indexed="8"/>
      <name val="Calibri"/>
      <family val="2"/>
    </font>
    <font>
      <b/>
      <i/>
      <sz val="11"/>
      <color indexed="8"/>
      <name val="Calibri"/>
      <family val="2"/>
    </font>
    <font>
      <i/>
      <u/>
      <sz val="11"/>
      <color indexed="8"/>
      <name val="Calibri"/>
      <family val="2"/>
    </font>
    <font>
      <i/>
      <u/>
      <sz val="11"/>
      <color theme="1"/>
      <name val="Calibri"/>
      <family val="2"/>
    </font>
    <font>
      <sz val="11"/>
      <color indexed="8"/>
      <name val="Calibri"/>
      <family val="2"/>
      <scheme val="minor"/>
    </font>
    <font>
      <b/>
      <sz val="11"/>
      <color indexed="8"/>
      <name val="Calibri"/>
      <family val="2"/>
      <scheme val="minor"/>
    </font>
    <font>
      <sz val="11"/>
      <color rgb="FF000000"/>
      <name val="Calibri"/>
      <family val="2"/>
    </font>
    <font>
      <b/>
      <sz val="11"/>
      <name val="Calibri"/>
      <family val="2"/>
    </font>
    <font>
      <sz val="11"/>
      <name val="Calibri"/>
      <family val="2"/>
    </font>
    <font>
      <i/>
      <sz val="12"/>
      <color theme="1"/>
      <name val="Calibri"/>
      <family val="2"/>
      <scheme val="minor"/>
    </font>
    <font>
      <sz val="14"/>
      <color theme="1"/>
      <name val="Calibri"/>
      <family val="2"/>
      <scheme val="minor"/>
    </font>
    <font>
      <sz val="14"/>
      <color theme="1"/>
      <name val="Calibri"/>
      <family val="2"/>
    </font>
    <font>
      <sz val="11"/>
      <name val="Calibri"/>
      <family val="2"/>
      <scheme val="minor"/>
    </font>
    <font>
      <b/>
      <sz val="11"/>
      <color rgb="FFFA7D00"/>
      <name val="Calibri"/>
      <family val="2"/>
      <scheme val="minor"/>
    </font>
    <font>
      <b/>
      <sz val="11"/>
      <name val="Calibri"/>
      <family val="2"/>
      <scheme val="minor"/>
    </font>
    <font>
      <i/>
      <sz val="11"/>
      <name val="Calibri"/>
      <family val="2"/>
    </font>
    <font>
      <b/>
      <u/>
      <sz val="16"/>
      <color theme="1"/>
      <name val="Calibri"/>
      <family val="2"/>
      <scheme val="minor"/>
    </font>
    <font>
      <u/>
      <sz val="18"/>
      <color theme="1"/>
      <name val="Calibri"/>
      <family val="2"/>
      <scheme val="minor"/>
    </font>
    <font>
      <u/>
      <sz val="9"/>
      <color theme="1"/>
      <name val="Calibri"/>
      <family val="2"/>
      <scheme val="minor"/>
    </font>
    <font>
      <sz val="48"/>
      <color theme="1"/>
      <name val="Calibri"/>
      <family val="2"/>
      <scheme val="minor"/>
    </font>
    <font>
      <b/>
      <u/>
      <sz val="13"/>
      <color rgb="FF000000"/>
      <name val="Calibri"/>
      <family val="2"/>
    </font>
    <font>
      <b/>
      <sz val="15"/>
      <color indexed="8"/>
      <name val="Calibri"/>
      <family val="2"/>
    </font>
    <font>
      <b/>
      <sz val="15"/>
      <color theme="1"/>
      <name val="Calibri"/>
      <family val="2"/>
    </font>
    <font>
      <i/>
      <sz val="11"/>
      <color theme="1"/>
      <name val="Calibri"/>
      <family val="2"/>
    </font>
    <font>
      <i/>
      <u/>
      <sz val="11"/>
      <color indexed="8"/>
      <name val="Calibri"/>
      <family val="2"/>
      <scheme val="minor"/>
    </font>
    <font>
      <u/>
      <sz val="11"/>
      <color theme="1"/>
      <name val="Calibri"/>
      <family val="2"/>
    </font>
    <font>
      <b/>
      <i/>
      <u val="double"/>
      <sz val="11"/>
      <color indexed="8"/>
      <name val="Calibri"/>
      <family val="2"/>
      <scheme val="minor"/>
    </font>
    <font>
      <b/>
      <sz val="11"/>
      <color rgb="FF000000"/>
      <name val="Calibri"/>
      <family val="2"/>
      <scheme val="minor"/>
    </font>
    <font>
      <sz val="14"/>
      <color rgb="FF000000"/>
      <name val="Calibri"/>
      <family val="2"/>
      <scheme val="minor"/>
    </font>
    <font>
      <sz val="12"/>
      <color rgb="FF000000"/>
      <name val="Calibri"/>
      <family val="2"/>
      <scheme val="minor"/>
    </font>
    <font>
      <sz val="11"/>
      <color rgb="FF000000"/>
      <name val="Calibri"/>
      <family val="2"/>
      <scheme val="minor"/>
    </font>
    <font>
      <b/>
      <sz val="12"/>
      <color rgb="FF000000"/>
      <name val="Calibri"/>
      <family val="2"/>
      <scheme val="minor"/>
    </font>
    <font>
      <sz val="11"/>
      <color rgb="FF000000"/>
      <name val="Calibri"/>
      <scheme val="minor"/>
    </font>
    <font>
      <sz val="11"/>
      <color rgb="FFFF0000"/>
      <name val="Calibri"/>
      <family val="2"/>
      <scheme val="minor"/>
    </font>
    <font>
      <sz val="11"/>
      <color rgb="FFFF0000"/>
      <name val="Calibri"/>
      <family val="2"/>
    </font>
    <font>
      <b/>
      <sz val="12"/>
      <color rgb="FFFF0000"/>
      <name val="Calibri"/>
      <family val="2"/>
      <scheme val="minor"/>
    </font>
    <font>
      <b/>
      <u/>
      <sz val="12"/>
      <color theme="1"/>
      <name val="Calibri"/>
      <family val="2"/>
      <scheme val="minor"/>
    </font>
    <font>
      <sz val="11"/>
      <color rgb="FFFFFFFF"/>
      <name val="Calibri"/>
      <family val="2"/>
    </font>
    <font>
      <b/>
      <sz val="14"/>
      <name val="Calibri"/>
      <family val="2"/>
      <scheme val="minor"/>
    </font>
    <font>
      <sz val="12"/>
      <name val="Calibri"/>
      <family val="2"/>
      <scheme val="minor"/>
    </font>
    <font>
      <sz val="12"/>
      <color rgb="FFFF0000"/>
      <name val="Calibri"/>
      <family val="2"/>
      <scheme val="minor"/>
    </font>
  </fonts>
  <fills count="13">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1"/>
        <bgColor indexed="64"/>
      </patternFill>
    </fill>
    <fill>
      <patternFill patternType="solid">
        <fgColor rgb="FFF2F2F2"/>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theme="4" tint="0.79998168889431442"/>
        <bgColor indexed="64"/>
      </patternFill>
    </fill>
  </fills>
  <borders count="81">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style="thin">
        <color auto="1"/>
      </left>
      <right style="thin">
        <color auto="1"/>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diagonal/>
    </border>
    <border>
      <left style="thin">
        <color auto="1"/>
      </left>
      <right style="thin">
        <color rgb="FF000000"/>
      </right>
      <top style="thin">
        <color rgb="FF000000"/>
      </top>
      <bottom/>
      <diagonal/>
    </border>
    <border>
      <left style="thin">
        <color auto="1"/>
      </left>
      <right style="thin">
        <color rgb="FF000000"/>
      </right>
      <top style="thin">
        <color rgb="FF000000"/>
      </top>
      <bottom style="thin">
        <color rgb="FF000000"/>
      </bottom>
      <diagonal/>
    </border>
    <border>
      <left style="thin">
        <color indexed="64"/>
      </left>
      <right style="thin">
        <color rgb="FF000000"/>
      </right>
      <top/>
      <bottom/>
      <diagonal/>
    </border>
    <border>
      <left style="thin">
        <color indexed="64"/>
      </left>
      <right/>
      <top/>
      <bottom style="thin">
        <color rgb="FF000000"/>
      </bottom>
      <diagonal/>
    </border>
    <border>
      <left style="thin">
        <color auto="1"/>
      </left>
      <right style="thin">
        <color auto="1"/>
      </right>
      <top/>
      <bottom style="thin">
        <color rgb="FF000000"/>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auto="1"/>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s>
  <cellStyleXfs count="12">
    <xf numFmtId="0" fontId="0" fillId="0" borderId="0"/>
    <xf numFmtId="9" fontId="5" fillId="0" borderId="0" applyFont="0" applyFill="0" applyBorder="0" applyAlignment="0" applyProtection="0"/>
    <xf numFmtId="0" fontId="6" fillId="2" borderId="1" applyNumberFormat="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xf numFmtId="0" fontId="39" fillId="5" borderId="1" applyNumberFormat="0" applyAlignment="0" applyProtection="0"/>
    <xf numFmtId="0" fontId="19" fillId="2" borderId="1" applyNumberFormat="0" applyAlignment="0" applyProtection="0"/>
    <xf numFmtId="0" fontId="4" fillId="0" borderId="0"/>
    <xf numFmtId="0" fontId="3" fillId="0" borderId="0"/>
    <xf numFmtId="0" fontId="3" fillId="0" borderId="0"/>
  </cellStyleXfs>
  <cellXfs count="608">
    <xf numFmtId="0" fontId="0" fillId="0" borderId="0" xfId="0"/>
    <xf numFmtId="0" fontId="10" fillId="3" borderId="0" xfId="0" applyFont="1" applyFill="1"/>
    <xf numFmtId="0" fontId="0" fillId="3" borderId="0" xfId="0" applyFill="1"/>
    <xf numFmtId="0" fontId="7" fillId="3" borderId="0" xfId="0" applyFont="1" applyFill="1"/>
    <xf numFmtId="0" fontId="17" fillId="3" borderId="5" xfId="0" applyFont="1" applyFill="1" applyBorder="1" applyAlignment="1">
      <alignment wrapText="1"/>
    </xf>
    <xf numFmtId="0" fontId="7" fillId="3" borderId="0" xfId="0" applyFont="1" applyFill="1" applyAlignment="1">
      <alignment wrapText="1"/>
    </xf>
    <xf numFmtId="0" fontId="35" fillId="3" borderId="0" xfId="0" applyFont="1" applyFill="1"/>
    <xf numFmtId="166" fontId="0" fillId="3" borderId="0" xfId="0" applyNumberFormat="1" applyFill="1"/>
    <xf numFmtId="0" fontId="15" fillId="3" borderId="0" xfId="6" applyFill="1"/>
    <xf numFmtId="0" fontId="11" fillId="3" borderId="0" xfId="0" applyFont="1" applyFill="1" applyAlignment="1">
      <alignment vertical="center"/>
    </xf>
    <xf numFmtId="0" fontId="10" fillId="3" borderId="0" xfId="3" applyFont="1" applyFill="1" applyAlignment="1">
      <alignment vertical="center"/>
    </xf>
    <xf numFmtId="0" fontId="11" fillId="3" borderId="0" xfId="0" applyFont="1" applyFill="1" applyAlignment="1">
      <alignment horizontal="right" vertical="center"/>
    </xf>
    <xf numFmtId="0" fontId="17" fillId="3" borderId="5" xfId="0" applyFont="1" applyFill="1" applyBorder="1" applyAlignment="1">
      <alignment vertical="center"/>
    </xf>
    <xf numFmtId="6" fontId="19" fillId="3" borderId="5" xfId="2" applyNumberFormat="1" applyFont="1" applyFill="1" applyBorder="1" applyAlignment="1">
      <alignment vertical="center"/>
    </xf>
    <xf numFmtId="0" fontId="17" fillId="3" borderId="4" xfId="0" applyFont="1" applyFill="1" applyBorder="1" applyAlignment="1">
      <alignment vertical="center"/>
    </xf>
    <xf numFmtId="6" fontId="17" fillId="3" borderId="4" xfId="0" applyNumberFormat="1" applyFont="1" applyFill="1" applyBorder="1" applyAlignment="1">
      <alignment horizontal="right" vertical="center"/>
    </xf>
    <xf numFmtId="0" fontId="17" fillId="3" borderId="3" xfId="0" applyFont="1" applyFill="1" applyBorder="1" applyAlignment="1">
      <alignment vertical="center"/>
    </xf>
    <xf numFmtId="6" fontId="17" fillId="3" borderId="3" xfId="0" applyNumberFormat="1" applyFont="1" applyFill="1" applyBorder="1" applyAlignment="1">
      <alignment horizontal="right" vertical="center"/>
    </xf>
    <xf numFmtId="164" fontId="17" fillId="3" borderId="4" xfId="0" applyNumberFormat="1" applyFont="1" applyFill="1" applyBorder="1" applyAlignment="1">
      <alignment horizontal="right" vertical="center"/>
    </xf>
    <xf numFmtId="0" fontId="0" fillId="3" borderId="0" xfId="0" applyFill="1" applyAlignment="1">
      <alignment vertical="center"/>
    </xf>
    <xf numFmtId="0" fontId="0" fillId="3" borderId="0" xfId="0" applyFill="1" applyAlignment="1">
      <alignment horizontal="right" vertical="center"/>
    </xf>
    <xf numFmtId="0" fontId="11" fillId="3" borderId="0" xfId="0" applyFont="1" applyFill="1" applyAlignment="1">
      <alignment horizontal="left" vertical="center"/>
    </xf>
    <xf numFmtId="0" fontId="17" fillId="3" borderId="4" xfId="0" applyFont="1" applyFill="1" applyBorder="1" applyAlignment="1">
      <alignment horizontal="left" vertical="center"/>
    </xf>
    <xf numFmtId="0" fontId="17" fillId="3" borderId="0" xfId="0" applyFont="1" applyFill="1" applyAlignment="1">
      <alignment horizontal="left" vertical="center"/>
    </xf>
    <xf numFmtId="0" fontId="20" fillId="3" borderId="0" xfId="0" applyFont="1" applyFill="1" applyAlignment="1">
      <alignment horizontal="left" vertical="center"/>
    </xf>
    <xf numFmtId="6" fontId="17" fillId="3" borderId="0" xfId="0" applyNumberFormat="1" applyFont="1" applyFill="1" applyAlignment="1">
      <alignment horizontal="right" vertical="center"/>
    </xf>
    <xf numFmtId="0" fontId="0" fillId="3" borderId="0" xfId="0" applyFill="1" applyAlignment="1">
      <alignment horizontal="left" vertical="center"/>
    </xf>
    <xf numFmtId="6" fontId="0" fillId="3" borderId="0" xfId="0" applyNumberFormat="1" applyFill="1" applyAlignment="1">
      <alignment horizontal="right" vertical="center"/>
    </xf>
    <xf numFmtId="0" fontId="8" fillId="3" borderId="0" xfId="0" applyFont="1" applyFill="1" applyAlignment="1">
      <alignment vertical="center" wrapText="1"/>
    </xf>
    <xf numFmtId="0" fontId="22" fillId="3" borderId="3" xfId="0" applyFont="1" applyFill="1" applyBorder="1"/>
    <xf numFmtId="0" fontId="22" fillId="3" borderId="0" xfId="0" applyFont="1" applyFill="1"/>
    <xf numFmtId="0" fontId="14" fillId="3" borderId="0" xfId="0" applyFont="1" applyFill="1"/>
    <xf numFmtId="0" fontId="16" fillId="3" borderId="0" xfId="0" applyFont="1" applyFill="1"/>
    <xf numFmtId="166" fontId="14" fillId="3" borderId="0" xfId="0" applyNumberFormat="1" applyFont="1" applyFill="1"/>
    <xf numFmtId="166" fontId="14" fillId="3" borderId="0" xfId="0" applyNumberFormat="1" applyFont="1" applyFill="1" applyProtection="1">
      <protection locked="0"/>
    </xf>
    <xf numFmtId="166" fontId="22" fillId="3" borderId="4" xfId="0" applyNumberFormat="1" applyFont="1" applyFill="1" applyBorder="1"/>
    <xf numFmtId="0" fontId="22" fillId="3" borderId="4" xfId="0" applyFont="1" applyFill="1" applyBorder="1"/>
    <xf numFmtId="0" fontId="14" fillId="3" borderId="11" xfId="0" applyFont="1" applyFill="1" applyBorder="1"/>
    <xf numFmtId="1" fontId="14" fillId="3" borderId="0" xfId="0" applyNumberFormat="1" applyFont="1" applyFill="1"/>
    <xf numFmtId="0" fontId="14" fillId="3" borderId="0" xfId="0" applyFont="1" applyFill="1" applyAlignment="1">
      <alignment horizontal="center"/>
    </xf>
    <xf numFmtId="41" fontId="24" fillId="3" borderId="0" xfId="0" applyNumberFormat="1" applyFont="1" applyFill="1"/>
    <xf numFmtId="1" fontId="24" fillId="3" borderId="0" xfId="0" applyNumberFormat="1" applyFont="1" applyFill="1"/>
    <xf numFmtId="0" fontId="17" fillId="3" borderId="0" xfId="0" applyFont="1" applyFill="1"/>
    <xf numFmtId="0" fontId="36" fillId="3" borderId="0" xfId="0" applyFont="1" applyFill="1"/>
    <xf numFmtId="0" fontId="17" fillId="3" borderId="5" xfId="3" applyFont="1" applyFill="1" applyBorder="1" applyAlignment="1">
      <alignment horizontal="center" vertical="center"/>
    </xf>
    <xf numFmtId="38" fontId="18" fillId="3" borderId="5" xfId="3" applyNumberFormat="1" applyFont="1" applyFill="1" applyBorder="1" applyAlignment="1">
      <alignment horizontal="right" vertical="center"/>
    </xf>
    <xf numFmtId="0" fontId="18" fillId="3" borderId="5" xfId="3" applyFont="1" applyFill="1" applyBorder="1" applyAlignment="1">
      <alignment horizontal="right" vertical="center"/>
    </xf>
    <xf numFmtId="0" fontId="17" fillId="3" borderId="5" xfId="3" applyFont="1" applyFill="1" applyBorder="1" applyAlignment="1">
      <alignment vertical="center"/>
    </xf>
    <xf numFmtId="40" fontId="17" fillId="3" borderId="5" xfId="3" applyNumberFormat="1" applyFont="1" applyFill="1" applyBorder="1" applyAlignment="1">
      <alignment vertical="center" wrapText="1"/>
    </xf>
    <xf numFmtId="0" fontId="11" fillId="3" borderId="0" xfId="0" applyFont="1" applyFill="1" applyAlignment="1">
      <alignment horizontal="left" vertical="center" wrapText="1"/>
    </xf>
    <xf numFmtId="49" fontId="11" fillId="3" borderId="0" xfId="0" applyNumberFormat="1" applyFont="1" applyFill="1" applyAlignment="1">
      <alignment horizontal="left" vertical="center" wrapText="1"/>
    </xf>
    <xf numFmtId="49" fontId="0" fillId="3" borderId="0" xfId="0" applyNumberFormat="1" applyFill="1" applyAlignment="1">
      <alignment horizontal="left" vertical="center" wrapText="1"/>
    </xf>
    <xf numFmtId="0" fontId="0" fillId="3" borderId="0" xfId="0" applyFill="1" applyAlignment="1">
      <alignment horizontal="left" vertical="center" wrapText="1"/>
    </xf>
    <xf numFmtId="49" fontId="17" fillId="3" borderId="5" xfId="0" applyNumberFormat="1" applyFont="1" applyFill="1" applyBorder="1" applyAlignment="1">
      <alignment horizontal="left" vertical="center" wrapText="1"/>
    </xf>
    <xf numFmtId="0" fontId="17" fillId="3" borderId="5" xfId="0" applyFont="1" applyFill="1" applyBorder="1" applyAlignment="1">
      <alignment horizontal="left" vertical="center" wrapText="1"/>
    </xf>
    <xf numFmtId="0" fontId="12" fillId="3" borderId="0" xfId="0" applyFont="1" applyFill="1" applyAlignment="1">
      <alignment vertical="center"/>
    </xf>
    <xf numFmtId="0" fontId="17" fillId="3" borderId="0" xfId="3" applyFont="1" applyFill="1" applyAlignment="1">
      <alignment vertical="center"/>
    </xf>
    <xf numFmtId="165" fontId="11" fillId="3" borderId="0" xfId="0" applyNumberFormat="1" applyFont="1" applyFill="1" applyAlignment="1">
      <alignment horizontal="left" vertical="center" wrapText="1"/>
    </xf>
    <xf numFmtId="0" fontId="17" fillId="3" borderId="2" xfId="0" applyFont="1" applyFill="1" applyBorder="1" applyAlignment="1">
      <alignment horizontal="left" vertical="center"/>
    </xf>
    <xf numFmtId="6" fontId="17" fillId="3" borderId="2" xfId="0" applyNumberFormat="1" applyFont="1" applyFill="1" applyBorder="1" applyAlignment="1">
      <alignment horizontal="right" vertical="center"/>
    </xf>
    <xf numFmtId="0" fontId="17" fillId="3" borderId="0" xfId="0" applyFont="1" applyFill="1" applyAlignment="1">
      <alignment horizontal="right" vertical="center"/>
    </xf>
    <xf numFmtId="0" fontId="17" fillId="3" borderId="2" xfId="0" applyFont="1" applyFill="1" applyBorder="1" applyAlignment="1">
      <alignment horizontal="right" vertical="center"/>
    </xf>
    <xf numFmtId="10" fontId="38" fillId="3" borderId="5" xfId="1" applyNumberFormat="1" applyFont="1" applyFill="1" applyBorder="1" applyAlignment="1">
      <alignment vertical="center"/>
    </xf>
    <xf numFmtId="0" fontId="21" fillId="3" borderId="5" xfId="0" applyFont="1" applyFill="1" applyBorder="1" applyAlignment="1">
      <alignment horizontal="left" vertical="center"/>
    </xf>
    <xf numFmtId="0" fontId="21" fillId="3" borderId="16" xfId="0" applyFont="1" applyFill="1" applyBorder="1" applyAlignment="1">
      <alignment vertical="center" wrapText="1"/>
    </xf>
    <xf numFmtId="0" fontId="21" fillId="3" borderId="7" xfId="0" applyFont="1" applyFill="1" applyBorder="1" applyAlignment="1">
      <alignment vertical="center" wrapText="1"/>
    </xf>
    <xf numFmtId="0" fontId="22" fillId="3" borderId="11" xfId="0" applyFont="1" applyFill="1" applyBorder="1"/>
    <xf numFmtId="0" fontId="23" fillId="3" borderId="7" xfId="0" applyFont="1" applyFill="1" applyBorder="1" applyAlignment="1">
      <alignment vertical="center" wrapText="1"/>
    </xf>
    <xf numFmtId="0" fontId="24" fillId="3" borderId="7" xfId="0" applyFont="1" applyFill="1" applyBorder="1" applyAlignment="1">
      <alignment vertical="center" wrapText="1"/>
    </xf>
    <xf numFmtId="0" fontId="25" fillId="3" borderId="7" xfId="0" applyFont="1" applyFill="1" applyBorder="1" applyAlignment="1">
      <alignment vertical="center"/>
    </xf>
    <xf numFmtId="0" fontId="9" fillId="3" borderId="7" xfId="0" applyFont="1" applyFill="1" applyBorder="1" applyAlignment="1">
      <alignment horizontal="center" vertical="center"/>
    </xf>
    <xf numFmtId="166" fontId="14" fillId="3" borderId="11" xfId="0" applyNumberFormat="1" applyFont="1" applyFill="1" applyBorder="1"/>
    <xf numFmtId="0" fontId="26" fillId="3" borderId="7" xfId="0" applyFont="1" applyFill="1" applyBorder="1" applyAlignment="1">
      <alignment vertical="center"/>
    </xf>
    <xf numFmtId="0" fontId="14" fillId="3" borderId="0" xfId="0" applyFont="1" applyFill="1" applyProtection="1">
      <protection locked="0"/>
    </xf>
    <xf numFmtId="166" fontId="14" fillId="3" borderId="11" xfId="0" applyNumberFormat="1" applyFont="1" applyFill="1" applyBorder="1" applyProtection="1">
      <protection locked="0"/>
    </xf>
    <xf numFmtId="0" fontId="28" fillId="3" borderId="7" xfId="0" applyFont="1" applyFill="1" applyBorder="1" applyAlignment="1">
      <alignment horizontal="right" vertical="center"/>
    </xf>
    <xf numFmtId="166" fontId="29" fillId="3" borderId="0" xfId="0" applyNumberFormat="1" applyFont="1" applyFill="1"/>
    <xf numFmtId="0" fontId="29" fillId="3" borderId="0" xfId="0" applyFont="1" applyFill="1"/>
    <xf numFmtId="166" fontId="29" fillId="3" borderId="11" xfId="0" applyNumberFormat="1" applyFont="1" applyFill="1" applyBorder="1"/>
    <xf numFmtId="0" fontId="14" fillId="3" borderId="7" xfId="0" applyFont="1" applyFill="1" applyBorder="1"/>
    <xf numFmtId="0" fontId="17" fillId="3" borderId="6" xfId="0" applyFont="1" applyFill="1" applyBorder="1" applyAlignment="1">
      <alignment wrapText="1"/>
    </xf>
    <xf numFmtId="0" fontId="20" fillId="3" borderId="7" xfId="0" applyFont="1" applyFill="1" applyBorder="1" applyAlignment="1">
      <alignment wrapText="1"/>
    </xf>
    <xf numFmtId="0" fontId="17" fillId="3" borderId="7" xfId="0" applyFont="1" applyFill="1" applyBorder="1" applyAlignment="1">
      <alignment wrapText="1"/>
    </xf>
    <xf numFmtId="166" fontId="18" fillId="3" borderId="7" xfId="0" applyNumberFormat="1" applyFont="1" applyFill="1" applyBorder="1"/>
    <xf numFmtId="0" fontId="24" fillId="3" borderId="5" xfId="0" applyFont="1" applyFill="1" applyBorder="1"/>
    <xf numFmtId="0" fontId="24" fillId="3" borderId="14" xfId="0" applyFont="1" applyFill="1" applyBorder="1"/>
    <xf numFmtId="166" fontId="22" fillId="3" borderId="0" xfId="0" applyNumberFormat="1" applyFont="1" applyFill="1"/>
    <xf numFmtId="166" fontId="22" fillId="3" borderId="15" xfId="0" applyNumberFormat="1" applyFont="1" applyFill="1" applyBorder="1"/>
    <xf numFmtId="0" fontId="22" fillId="3" borderId="14" xfId="0" applyFont="1" applyFill="1" applyBorder="1"/>
    <xf numFmtId="0" fontId="22" fillId="3" borderId="5" xfId="0" applyFont="1" applyFill="1" applyBorder="1"/>
    <xf numFmtId="167" fontId="32" fillId="3" borderId="0" xfId="4" applyNumberFormat="1" applyFont="1" applyFill="1" applyBorder="1" applyAlignment="1" applyProtection="1">
      <alignment horizontal="center"/>
      <protection locked="0"/>
    </xf>
    <xf numFmtId="167" fontId="33" fillId="3" borderId="5" xfId="4" applyNumberFormat="1" applyFont="1" applyFill="1" applyBorder="1" applyAlignment="1" applyProtection="1">
      <alignment horizontal="center"/>
      <protection locked="0"/>
    </xf>
    <xf numFmtId="166" fontId="33" fillId="3" borderId="5" xfId="0" applyNumberFormat="1" applyFont="1" applyFill="1" applyBorder="1" applyAlignment="1" applyProtection="1">
      <alignment horizontal="center"/>
      <protection locked="0"/>
    </xf>
    <xf numFmtId="0" fontId="11" fillId="3" borderId="0" xfId="0" applyFont="1" applyFill="1" applyAlignment="1" applyProtection="1">
      <alignment vertical="center"/>
      <protection locked="0"/>
    </xf>
    <xf numFmtId="0" fontId="0" fillId="3" borderId="0" xfId="0" applyFill="1" applyAlignment="1" applyProtection="1">
      <alignment horizontal="left" vertical="center"/>
      <protection locked="0"/>
    </xf>
    <xf numFmtId="0" fontId="18" fillId="3" borderId="5" xfId="3" applyFont="1" applyFill="1" applyBorder="1" applyAlignment="1" applyProtection="1">
      <alignment vertical="center"/>
      <protection locked="0"/>
    </xf>
    <xf numFmtId="0" fontId="0" fillId="3" borderId="0" xfId="0" applyFill="1" applyProtection="1">
      <protection locked="0"/>
    </xf>
    <xf numFmtId="9" fontId="18" fillId="3" borderId="7" xfId="0" applyNumberFormat="1" applyFont="1" applyFill="1" applyBorder="1"/>
    <xf numFmtId="0" fontId="10" fillId="3" borderId="0" xfId="9" applyFont="1" applyFill="1"/>
    <xf numFmtId="0" fontId="4" fillId="3" borderId="0" xfId="9" applyFill="1"/>
    <xf numFmtId="0" fontId="4" fillId="3" borderId="0" xfId="9" applyFill="1" applyAlignment="1">
      <alignment wrapText="1"/>
    </xf>
    <xf numFmtId="0" fontId="17" fillId="6" borderId="21" xfId="9" applyFont="1" applyFill="1" applyBorder="1" applyAlignment="1">
      <alignment horizontal="center" vertical="center" wrapText="1"/>
    </xf>
    <xf numFmtId="0" fontId="17" fillId="6" borderId="22" xfId="9" applyFont="1" applyFill="1" applyBorder="1" applyAlignment="1">
      <alignment horizontal="center" vertical="center" wrapText="1"/>
    </xf>
    <xf numFmtId="0" fontId="40" fillId="6" borderId="19" xfId="9" applyFont="1" applyFill="1" applyBorder="1" applyAlignment="1">
      <alignment horizontal="center" vertical="center" wrapText="1"/>
    </xf>
    <xf numFmtId="0" fontId="17" fillId="6" borderId="20" xfId="9" applyFont="1" applyFill="1" applyBorder="1" applyAlignment="1">
      <alignment horizontal="center" vertical="center" wrapText="1"/>
    </xf>
    <xf numFmtId="0" fontId="4" fillId="0" borderId="24" xfId="9" applyBorder="1"/>
    <xf numFmtId="0" fontId="4" fillId="0" borderId="5" xfId="9" applyBorder="1"/>
    <xf numFmtId="0" fontId="4" fillId="0" borderId="27" xfId="9" applyBorder="1"/>
    <xf numFmtId="0" fontId="4" fillId="0" borderId="26" xfId="9" applyBorder="1"/>
    <xf numFmtId="0" fontId="4" fillId="0" borderId="28" xfId="9" applyBorder="1"/>
    <xf numFmtId="0" fontId="4" fillId="0" borderId="29" xfId="9" applyBorder="1"/>
    <xf numFmtId="0" fontId="4" fillId="0" borderId="30" xfId="9" applyBorder="1"/>
    <xf numFmtId="0" fontId="4" fillId="0" borderId="16" xfId="9" applyBorder="1"/>
    <xf numFmtId="0" fontId="4" fillId="0" borderId="30" xfId="9" applyBorder="1" applyAlignment="1">
      <alignment horizontal="center"/>
    </xf>
    <xf numFmtId="0" fontId="4" fillId="0" borderId="25" xfId="9" applyBorder="1" applyAlignment="1">
      <alignment horizontal="center"/>
    </xf>
    <xf numFmtId="0" fontId="41" fillId="0" borderId="24" xfId="9" applyFont="1" applyBorder="1" applyAlignment="1">
      <alignment horizontal="left" vertical="center" wrapText="1"/>
    </xf>
    <xf numFmtId="0" fontId="4" fillId="0" borderId="5" xfId="9" applyBorder="1" applyAlignment="1">
      <alignment horizontal="center"/>
    </xf>
    <xf numFmtId="0" fontId="4" fillId="0" borderId="5" xfId="9" applyBorder="1" applyAlignment="1">
      <alignment horizontal="center" wrapText="1"/>
    </xf>
    <xf numFmtId="0" fontId="4" fillId="0" borderId="27" xfId="9" applyBorder="1" applyAlignment="1">
      <alignment horizontal="center"/>
    </xf>
    <xf numFmtId="0" fontId="41" fillId="0" borderId="5" xfId="9" applyFont="1" applyBorder="1" applyAlignment="1">
      <alignment horizontal="left" vertical="center" wrapText="1"/>
    </xf>
    <xf numFmtId="0" fontId="34" fillId="0" borderId="26" xfId="9" applyFont="1" applyBorder="1" applyAlignment="1">
      <alignment horizontal="left" vertical="center"/>
    </xf>
    <xf numFmtId="17" fontId="4" fillId="0" borderId="5" xfId="9" applyNumberFormat="1" applyBorder="1"/>
    <xf numFmtId="0" fontId="4" fillId="0" borderId="29" xfId="9" applyBorder="1" applyAlignment="1">
      <alignment horizontal="center"/>
    </xf>
    <xf numFmtId="0" fontId="4" fillId="0" borderId="29" xfId="9" applyBorder="1" applyAlignment="1">
      <alignment horizontal="center" wrapText="1"/>
    </xf>
    <xf numFmtId="0" fontId="24" fillId="0" borderId="8" xfId="0" applyFont="1" applyBorder="1"/>
    <xf numFmtId="0" fontId="32" fillId="0" borderId="10" xfId="0" applyFont="1" applyBorder="1"/>
    <xf numFmtId="1" fontId="17" fillId="0" borderId="4" xfId="0" applyNumberFormat="1" applyFont="1" applyBorder="1" applyAlignment="1">
      <alignment horizontal="right" vertical="center"/>
    </xf>
    <xf numFmtId="168" fontId="3" fillId="3" borderId="5" xfId="0" applyNumberFormat="1" applyFont="1" applyFill="1" applyBorder="1" applyAlignment="1" applyProtection="1">
      <alignment horizontal="center" vertical="center" wrapText="1"/>
      <protection locked="0"/>
    </xf>
    <xf numFmtId="0" fontId="42" fillId="3" borderId="0" xfId="0" applyFont="1" applyFill="1" applyAlignment="1">
      <alignment horizontal="left" vertical="center"/>
    </xf>
    <xf numFmtId="6" fontId="43" fillId="3" borderId="0" xfId="0" applyNumberFormat="1" applyFont="1" applyFill="1" applyAlignment="1">
      <alignment horizontal="right" vertical="center"/>
    </xf>
    <xf numFmtId="0" fontId="43" fillId="3" borderId="0" xfId="0" applyFont="1" applyFill="1" applyAlignment="1">
      <alignment vertical="center"/>
    </xf>
    <xf numFmtId="0" fontId="44" fillId="3" borderId="0" xfId="0" applyFont="1" applyFill="1" applyAlignment="1">
      <alignment vertical="center"/>
    </xf>
    <xf numFmtId="6" fontId="3" fillId="3" borderId="2" xfId="0" applyNumberFormat="1" applyFont="1" applyFill="1" applyBorder="1" applyAlignment="1">
      <alignment horizontal="right" vertical="center"/>
    </xf>
    <xf numFmtId="0" fontId="11" fillId="3" borderId="2" xfId="0" applyFont="1" applyFill="1" applyBorder="1" applyAlignment="1">
      <alignment vertical="center"/>
    </xf>
    <xf numFmtId="0" fontId="11" fillId="3" borderId="4" xfId="0" applyFont="1" applyFill="1" applyBorder="1" applyAlignment="1">
      <alignment vertical="center"/>
    </xf>
    <xf numFmtId="0" fontId="3" fillId="3" borderId="0" xfId="0" applyFont="1" applyFill="1" applyAlignment="1">
      <alignment vertical="center"/>
    </xf>
    <xf numFmtId="0" fontId="45" fillId="0" borderId="0" xfId="10" applyFont="1"/>
    <xf numFmtId="0" fontId="3" fillId="0" borderId="0" xfId="10"/>
    <xf numFmtId="0" fontId="22" fillId="3" borderId="4" xfId="10" applyFont="1" applyFill="1" applyBorder="1"/>
    <xf numFmtId="0" fontId="0" fillId="0" borderId="14" xfId="0" applyBorder="1"/>
    <xf numFmtId="0" fontId="21" fillId="3" borderId="10" xfId="0" applyFont="1" applyFill="1" applyBorder="1" applyAlignment="1">
      <alignment vertical="center" wrapText="1"/>
    </xf>
    <xf numFmtId="0" fontId="22" fillId="3" borderId="15" xfId="0" applyFont="1" applyFill="1" applyBorder="1"/>
    <xf numFmtId="0" fontId="22" fillId="3" borderId="4" xfId="0" applyFont="1" applyFill="1" applyBorder="1" applyAlignment="1">
      <alignment horizontal="center"/>
    </xf>
    <xf numFmtId="0" fontId="22" fillId="3" borderId="2" xfId="0" applyFont="1" applyFill="1" applyBorder="1" applyAlignment="1">
      <alignment horizontal="center"/>
    </xf>
    <xf numFmtId="0" fontId="22" fillId="3" borderId="16" xfId="0" applyFont="1" applyFill="1" applyBorder="1"/>
    <xf numFmtId="0" fontId="22" fillId="3" borderId="7" xfId="0" applyFont="1" applyFill="1" applyBorder="1"/>
    <xf numFmtId="0" fontId="22" fillId="3" borderId="8" xfId="0" applyFont="1" applyFill="1" applyBorder="1"/>
    <xf numFmtId="0" fontId="22" fillId="3" borderId="9" xfId="0" applyFont="1" applyFill="1" applyBorder="1"/>
    <xf numFmtId="0" fontId="22" fillId="3" borderId="10" xfId="0" applyFont="1" applyFill="1" applyBorder="1"/>
    <xf numFmtId="0" fontId="14" fillId="3" borderId="10" xfId="0" applyFont="1" applyFill="1" applyBorder="1"/>
    <xf numFmtId="166" fontId="14" fillId="3" borderId="10" xfId="0" applyNumberFormat="1" applyFont="1" applyFill="1" applyBorder="1"/>
    <xf numFmtId="166" fontId="14" fillId="3" borderId="10" xfId="0" applyNumberFormat="1" applyFont="1" applyFill="1" applyBorder="1" applyProtection="1">
      <protection locked="0"/>
    </xf>
    <xf numFmtId="166" fontId="14" fillId="3" borderId="8" xfId="0" applyNumberFormat="1" applyFont="1" applyFill="1" applyBorder="1" applyProtection="1">
      <protection locked="0"/>
    </xf>
    <xf numFmtId="0" fontId="14" fillId="3" borderId="3" xfId="0" applyFont="1" applyFill="1" applyBorder="1" applyProtection="1">
      <protection locked="0"/>
    </xf>
    <xf numFmtId="166" fontId="14" fillId="3" borderId="9" xfId="0" applyNumberFormat="1" applyFont="1" applyFill="1" applyBorder="1"/>
    <xf numFmtId="166" fontId="14" fillId="3" borderId="3" xfId="0" applyNumberFormat="1" applyFont="1" applyFill="1" applyBorder="1" applyProtection="1">
      <protection locked="0"/>
    </xf>
    <xf numFmtId="166" fontId="14" fillId="3" borderId="9" xfId="0" applyNumberFormat="1" applyFont="1" applyFill="1" applyBorder="1" applyProtection="1">
      <protection locked="0"/>
    </xf>
    <xf numFmtId="0" fontId="21" fillId="3" borderId="32" xfId="0" applyFont="1" applyFill="1" applyBorder="1" applyAlignment="1">
      <alignment horizontal="left" vertical="center"/>
    </xf>
    <xf numFmtId="166" fontId="22" fillId="3" borderId="33" xfId="0" applyNumberFormat="1" applyFont="1" applyFill="1" applyBorder="1"/>
    <xf numFmtId="0" fontId="22" fillId="3" borderId="34" xfId="0" applyFont="1" applyFill="1" applyBorder="1"/>
    <xf numFmtId="166" fontId="22" fillId="3" borderId="35" xfId="0" applyNumberFormat="1" applyFont="1" applyFill="1" applyBorder="1"/>
    <xf numFmtId="9" fontId="22" fillId="3" borderId="36" xfId="1" applyFont="1" applyFill="1" applyBorder="1"/>
    <xf numFmtId="9" fontId="22" fillId="3" borderId="34" xfId="1" applyFont="1" applyFill="1" applyBorder="1"/>
    <xf numFmtId="9" fontId="22" fillId="3" borderId="35" xfId="1" applyFont="1" applyFill="1" applyBorder="1"/>
    <xf numFmtId="0" fontId="21" fillId="3" borderId="0" xfId="0" applyFont="1" applyFill="1" applyAlignment="1">
      <alignment vertical="center" wrapText="1"/>
    </xf>
    <xf numFmtId="0" fontId="21" fillId="3" borderId="8" xfId="0" applyFont="1" applyFill="1" applyBorder="1" applyAlignment="1">
      <alignment vertical="center" wrapText="1"/>
    </xf>
    <xf numFmtId="0" fontId="28" fillId="3" borderId="6" xfId="0" applyFont="1" applyFill="1" applyBorder="1" applyAlignment="1">
      <alignment horizontal="right" vertical="center"/>
    </xf>
    <xf numFmtId="0" fontId="21" fillId="3" borderId="10" xfId="0" applyFont="1" applyFill="1" applyBorder="1" applyAlignment="1">
      <alignment horizontal="left" vertical="center"/>
    </xf>
    <xf numFmtId="166" fontId="22" fillId="3" borderId="12" xfId="0" applyNumberFormat="1" applyFont="1" applyFill="1" applyBorder="1"/>
    <xf numFmtId="166" fontId="22" fillId="3" borderId="13" xfId="0" applyNumberFormat="1" applyFont="1" applyFill="1" applyBorder="1"/>
    <xf numFmtId="9" fontId="22" fillId="3" borderId="2" xfId="1" applyFont="1" applyFill="1" applyBorder="1"/>
    <xf numFmtId="9" fontId="22" fillId="3" borderId="2" xfId="1" applyFont="1" applyFill="1" applyBorder="1" applyAlignment="1">
      <alignment horizontal="center"/>
    </xf>
    <xf numFmtId="9" fontId="22" fillId="3" borderId="13" xfId="1" applyFont="1" applyFill="1" applyBorder="1"/>
    <xf numFmtId="0" fontId="21" fillId="3" borderId="31" xfId="0" applyFont="1" applyFill="1" applyBorder="1" applyAlignment="1">
      <alignment horizontal="left" vertical="center"/>
    </xf>
    <xf numFmtId="9" fontId="22" fillId="3" borderId="33" xfId="1" applyFont="1" applyFill="1" applyBorder="1"/>
    <xf numFmtId="44" fontId="47" fillId="3" borderId="31" xfId="5" applyFont="1" applyFill="1" applyBorder="1" applyAlignment="1">
      <alignment vertical="center" wrapText="1"/>
    </xf>
    <xf numFmtId="44" fontId="48" fillId="3" borderId="33" xfId="5" applyFont="1" applyFill="1" applyBorder="1"/>
    <xf numFmtId="44" fontId="48" fillId="3" borderId="34" xfId="5" applyFont="1" applyFill="1" applyBorder="1"/>
    <xf numFmtId="44" fontId="48" fillId="3" borderId="35" xfId="5" applyFont="1" applyFill="1" applyBorder="1"/>
    <xf numFmtId="9" fontId="48" fillId="3" borderId="33" xfId="1" applyFont="1" applyFill="1" applyBorder="1"/>
    <xf numFmtId="9" fontId="48" fillId="3" borderId="34" xfId="1" applyFont="1" applyFill="1" applyBorder="1"/>
    <xf numFmtId="9" fontId="48" fillId="3" borderId="35" xfId="1" applyFont="1" applyFill="1" applyBorder="1"/>
    <xf numFmtId="44" fontId="0" fillId="0" borderId="0" xfId="5" applyFont="1"/>
    <xf numFmtId="0" fontId="7" fillId="0" borderId="0" xfId="0" applyFont="1" applyAlignment="1">
      <alignment horizontal="center" vertical="center" wrapText="1"/>
    </xf>
    <xf numFmtId="0" fontId="3" fillId="3" borderId="15" xfId="0" applyFont="1" applyFill="1" applyBorder="1"/>
    <xf numFmtId="0" fontId="17" fillId="3" borderId="4" xfId="0" applyFont="1" applyFill="1" applyBorder="1" applyAlignment="1">
      <alignment horizontal="center"/>
    </xf>
    <xf numFmtId="0" fontId="3" fillId="3" borderId="14" xfId="0" applyFont="1" applyFill="1" applyBorder="1"/>
    <xf numFmtId="0" fontId="3" fillId="3" borderId="4" xfId="0" applyFont="1" applyFill="1" applyBorder="1"/>
    <xf numFmtId="0" fontId="21" fillId="3" borderId="12" xfId="0" applyFont="1" applyFill="1" applyBorder="1" applyAlignment="1">
      <alignment vertical="center" wrapText="1"/>
    </xf>
    <xf numFmtId="0" fontId="27" fillId="3" borderId="10" xfId="0" applyFont="1" applyFill="1" applyBorder="1" applyAlignment="1">
      <alignment vertical="center"/>
    </xf>
    <xf numFmtId="166" fontId="14" fillId="4" borderId="10" xfId="0" applyNumberFormat="1" applyFont="1" applyFill="1" applyBorder="1"/>
    <xf numFmtId="166" fontId="14" fillId="3" borderId="7" xfId="0" applyNumberFormat="1" applyFont="1" applyFill="1" applyBorder="1"/>
    <xf numFmtId="0" fontId="14" fillId="3" borderId="7" xfId="0" applyFont="1" applyFill="1" applyBorder="1" applyProtection="1">
      <protection locked="0"/>
    </xf>
    <xf numFmtId="166" fontId="14" fillId="3" borderId="7" xfId="0" applyNumberFormat="1" applyFont="1" applyFill="1" applyBorder="1" applyProtection="1">
      <protection locked="0"/>
    </xf>
    <xf numFmtId="0" fontId="28" fillId="3" borderId="10" xfId="0" applyFont="1" applyFill="1" applyBorder="1" applyAlignment="1">
      <alignment horizontal="right" vertical="center"/>
    </xf>
    <xf numFmtId="166" fontId="29" fillId="3" borderId="12" xfId="0" applyNumberFormat="1" applyFont="1" applyFill="1" applyBorder="1"/>
    <xf numFmtId="0" fontId="29" fillId="3" borderId="16" xfId="0" applyFont="1" applyFill="1" applyBorder="1"/>
    <xf numFmtId="166" fontId="29" fillId="3" borderId="2" xfId="0" applyNumberFormat="1" applyFont="1" applyFill="1" applyBorder="1"/>
    <xf numFmtId="166" fontId="29" fillId="4" borderId="12" xfId="0" applyNumberFormat="1" applyFont="1" applyFill="1" applyBorder="1"/>
    <xf numFmtId="166" fontId="29" fillId="3" borderId="16" xfId="0" applyNumberFormat="1" applyFont="1" applyFill="1" applyBorder="1"/>
    <xf numFmtId="166" fontId="29" fillId="3" borderId="13" xfId="0" applyNumberFormat="1" applyFont="1" applyFill="1" applyBorder="1"/>
    <xf numFmtId="0" fontId="25" fillId="3" borderId="10" xfId="0" applyFont="1" applyFill="1" applyBorder="1" applyAlignment="1">
      <alignment vertical="center"/>
    </xf>
    <xf numFmtId="0" fontId="26" fillId="3" borderId="10" xfId="0" applyFont="1" applyFill="1" applyBorder="1" applyAlignment="1">
      <alignment vertical="center"/>
    </xf>
    <xf numFmtId="0" fontId="26" fillId="3" borderId="10" xfId="0" applyFont="1" applyFill="1" applyBorder="1" applyAlignment="1">
      <alignment horizontal="left" vertical="center"/>
    </xf>
    <xf numFmtId="0" fontId="26" fillId="3" borderId="10" xfId="0" applyFont="1" applyFill="1" applyBorder="1" applyAlignment="1">
      <alignment horizontal="left" vertical="center" wrapText="1"/>
    </xf>
    <xf numFmtId="0" fontId="28" fillId="3" borderId="10" xfId="0" applyFont="1" applyFill="1" applyBorder="1" applyAlignment="1">
      <alignment horizontal="left" vertical="center"/>
    </xf>
    <xf numFmtId="166" fontId="29" fillId="3" borderId="10" xfId="0" applyNumberFormat="1" applyFont="1" applyFill="1" applyBorder="1"/>
    <xf numFmtId="0" fontId="29" fillId="3" borderId="7" xfId="0" applyFont="1" applyFill="1" applyBorder="1"/>
    <xf numFmtId="166" fontId="29" fillId="4" borderId="10" xfId="0" applyNumberFormat="1" applyFont="1" applyFill="1" applyBorder="1"/>
    <xf numFmtId="166" fontId="29" fillId="3" borderId="7" xfId="0" applyNumberFormat="1" applyFont="1" applyFill="1" applyBorder="1"/>
    <xf numFmtId="0" fontId="30" fillId="3" borderId="10" xfId="0" applyFont="1" applyFill="1" applyBorder="1" applyAlignment="1">
      <alignment vertical="center"/>
    </xf>
    <xf numFmtId="166" fontId="49" fillId="3" borderId="0" xfId="5" applyNumberFormat="1" applyFont="1" applyFill="1" applyBorder="1"/>
    <xf numFmtId="166" fontId="14" fillId="3" borderId="0" xfId="5" applyNumberFormat="1" applyFont="1" applyFill="1" applyBorder="1"/>
    <xf numFmtId="0" fontId="50" fillId="3" borderId="10" xfId="0" applyFont="1" applyFill="1" applyBorder="1" applyAlignment="1">
      <alignment horizontal="right" vertical="center"/>
    </xf>
    <xf numFmtId="166" fontId="14" fillId="3" borderId="12" xfId="0" applyNumberFormat="1" applyFont="1" applyFill="1" applyBorder="1" applyProtection="1">
      <protection locked="0"/>
    </xf>
    <xf numFmtId="0" fontId="14" fillId="3" borderId="16" xfId="0" applyFont="1" applyFill="1" applyBorder="1" applyProtection="1">
      <protection locked="0"/>
    </xf>
    <xf numFmtId="166" fontId="14" fillId="3" borderId="2" xfId="0" applyNumberFormat="1" applyFont="1" applyFill="1" applyBorder="1"/>
    <xf numFmtId="166" fontId="14" fillId="4" borderId="12" xfId="0" applyNumberFormat="1" applyFont="1" applyFill="1" applyBorder="1"/>
    <xf numFmtId="166" fontId="51" fillId="3" borderId="2" xfId="0" applyNumberFormat="1" applyFont="1" applyFill="1" applyBorder="1" applyProtection="1">
      <protection locked="0"/>
    </xf>
    <xf numFmtId="166" fontId="51" fillId="3" borderId="16" xfId="0" applyNumberFormat="1" applyFont="1" applyFill="1" applyBorder="1" applyProtection="1">
      <protection locked="0"/>
    </xf>
    <xf numFmtId="166" fontId="51" fillId="3" borderId="13" xfId="0" applyNumberFormat="1" applyFont="1" applyFill="1" applyBorder="1" applyProtection="1">
      <protection locked="0"/>
    </xf>
    <xf numFmtId="166" fontId="14" fillId="3" borderId="2" xfId="0" applyNumberFormat="1" applyFont="1" applyFill="1" applyBorder="1" applyProtection="1">
      <protection locked="0"/>
    </xf>
    <xf numFmtId="166" fontId="14" fillId="3" borderId="16" xfId="0" applyNumberFormat="1" applyFont="1" applyFill="1" applyBorder="1" applyProtection="1">
      <protection locked="0"/>
    </xf>
    <xf numFmtId="166" fontId="14" fillId="3" borderId="13" xfId="0" applyNumberFormat="1" applyFont="1" applyFill="1" applyBorder="1" applyProtection="1">
      <protection locked="0"/>
    </xf>
    <xf numFmtId="0" fontId="0" fillId="0" borderId="16" xfId="0" applyBorder="1"/>
    <xf numFmtId="0" fontId="0" fillId="0" borderId="5" xfId="0" applyBorder="1"/>
    <xf numFmtId="166" fontId="22" fillId="4" borderId="5" xfId="0" applyNumberFormat="1" applyFont="1" applyFill="1" applyBorder="1"/>
    <xf numFmtId="166" fontId="22" fillId="3" borderId="5" xfId="0" applyNumberFormat="1" applyFont="1" applyFill="1" applyBorder="1"/>
    <xf numFmtId="166" fontId="22" fillId="3" borderId="8" xfId="0" applyNumberFormat="1" applyFont="1" applyFill="1" applyBorder="1"/>
    <xf numFmtId="0" fontId="52" fillId="3" borderId="10" xfId="0" applyFont="1" applyFill="1" applyBorder="1" applyAlignment="1">
      <alignment horizontal="right"/>
    </xf>
    <xf numFmtId="0" fontId="22" fillId="3" borderId="6" xfId="0" applyFont="1" applyFill="1" applyBorder="1"/>
    <xf numFmtId="166" fontId="22" fillId="3" borderId="31" xfId="0" applyNumberFormat="1" applyFont="1" applyFill="1" applyBorder="1"/>
    <xf numFmtId="9" fontId="14" fillId="3" borderId="15" xfId="1" applyFont="1" applyFill="1" applyBorder="1"/>
    <xf numFmtId="166" fontId="14" fillId="3" borderId="31" xfId="1" applyNumberFormat="1" applyFont="1" applyFill="1" applyBorder="1"/>
    <xf numFmtId="9" fontId="14" fillId="4" borderId="14" xfId="1" applyFont="1" applyFill="1" applyBorder="1"/>
    <xf numFmtId="9" fontId="14" fillId="3" borderId="5" xfId="1" applyFont="1" applyFill="1" applyBorder="1"/>
    <xf numFmtId="9" fontId="14" fillId="3" borderId="11" xfId="1" applyFont="1" applyFill="1" applyBorder="1"/>
    <xf numFmtId="9" fontId="0" fillId="0" borderId="31" xfId="1" applyFont="1" applyBorder="1"/>
    <xf numFmtId="0" fontId="4" fillId="0" borderId="0" xfId="9"/>
    <xf numFmtId="0" fontId="4" fillId="0" borderId="2" xfId="9" applyBorder="1"/>
    <xf numFmtId="0" fontId="4" fillId="0" borderId="19" xfId="9" applyBorder="1"/>
    <xf numFmtId="0" fontId="4" fillId="0" borderId="24" xfId="9" applyBorder="1" applyAlignment="1">
      <alignment horizontal="center"/>
    </xf>
    <xf numFmtId="0" fontId="4" fillId="0" borderId="24" xfId="9" applyBorder="1" applyAlignment="1">
      <alignment horizontal="center" wrapText="1"/>
    </xf>
    <xf numFmtId="0" fontId="4" fillId="0" borderId="23" xfId="9" applyBorder="1"/>
    <xf numFmtId="0" fontId="3" fillId="0" borderId="24" xfId="11" applyBorder="1"/>
    <xf numFmtId="0" fontId="3" fillId="0" borderId="5" xfId="11" applyBorder="1"/>
    <xf numFmtId="0" fontId="3" fillId="0" borderId="5" xfId="11" applyBorder="1" applyAlignment="1">
      <alignment wrapText="1"/>
    </xf>
    <xf numFmtId="0" fontId="3" fillId="0" borderId="27" xfId="11" applyBorder="1"/>
    <xf numFmtId="0" fontId="3" fillId="0" borderId="26" xfId="11" applyBorder="1"/>
    <xf numFmtId="0" fontId="3" fillId="0" borderId="29" xfId="11" applyBorder="1"/>
    <xf numFmtId="0" fontId="3" fillId="0" borderId="23" xfId="11" applyBorder="1" applyAlignment="1">
      <alignment vertical="center" wrapText="1"/>
    </xf>
    <xf numFmtId="0" fontId="17" fillId="0" borderId="24" xfId="11" applyFont="1" applyBorder="1" applyAlignment="1">
      <alignment horizontal="center" vertical="center" wrapText="1"/>
    </xf>
    <xf numFmtId="0" fontId="17" fillId="0" borderId="25" xfId="11" applyFont="1" applyBorder="1" applyAlignment="1">
      <alignment horizontal="center" vertical="center" wrapText="1"/>
    </xf>
    <xf numFmtId="0" fontId="3" fillId="0" borderId="26" xfId="11" applyBorder="1" applyAlignment="1">
      <alignment vertical="center" wrapText="1"/>
    </xf>
    <xf numFmtId="0" fontId="17" fillId="0" borderId="5" xfId="11" applyFont="1" applyBorder="1" applyAlignment="1">
      <alignment horizontal="center" vertical="center" wrapText="1"/>
    </xf>
    <xf numFmtId="0" fontId="17" fillId="0" borderId="27" xfId="11" applyFont="1" applyBorder="1" applyAlignment="1">
      <alignment horizontal="center" vertical="center" wrapText="1"/>
    </xf>
    <xf numFmtId="0" fontId="3" fillId="0" borderId="40" xfId="11" applyBorder="1"/>
    <xf numFmtId="0" fontId="0" fillId="3" borderId="4" xfId="0" applyFill="1" applyBorder="1"/>
    <xf numFmtId="0" fontId="3" fillId="0" borderId="39" xfId="11" applyBorder="1"/>
    <xf numFmtId="0" fontId="3" fillId="0" borderId="41" xfId="11" applyBorder="1"/>
    <xf numFmtId="0" fontId="3" fillId="0" borderId="41" xfId="11" applyBorder="1" applyAlignment="1">
      <alignment wrapText="1"/>
    </xf>
    <xf numFmtId="0" fontId="3" fillId="0" borderId="42" xfId="11" applyBorder="1"/>
    <xf numFmtId="0" fontId="3" fillId="0" borderId="30" xfId="11" applyBorder="1"/>
    <xf numFmtId="0" fontId="3" fillId="3" borderId="0" xfId="11" applyFill="1" applyAlignment="1">
      <alignment vertical="center" wrapText="1"/>
    </xf>
    <xf numFmtId="0" fontId="3" fillId="3" borderId="0" xfId="11" applyFill="1"/>
    <xf numFmtId="0" fontId="17" fillId="3" borderId="0" xfId="11" applyFont="1" applyFill="1" applyAlignment="1">
      <alignment horizontal="center" vertical="center" wrapText="1"/>
    </xf>
    <xf numFmtId="0" fontId="3" fillId="3" borderId="0" xfId="11" applyFill="1" applyAlignment="1">
      <alignment wrapText="1"/>
    </xf>
    <xf numFmtId="0" fontId="0" fillId="3" borderId="2" xfId="0" applyFill="1" applyBorder="1" applyProtection="1">
      <protection locked="0"/>
    </xf>
    <xf numFmtId="0" fontId="0" fillId="3" borderId="4" xfId="0" applyFill="1" applyBorder="1" applyProtection="1">
      <protection locked="0"/>
    </xf>
    <xf numFmtId="0" fontId="3" fillId="3" borderId="0" xfId="0" applyFont="1" applyFill="1"/>
    <xf numFmtId="166" fontId="3" fillId="3" borderId="6" xfId="0" applyNumberFormat="1" applyFont="1" applyFill="1" applyBorder="1"/>
    <xf numFmtId="166" fontId="3" fillId="3" borderId="7" xfId="0" applyNumberFormat="1" applyFont="1" applyFill="1" applyBorder="1"/>
    <xf numFmtId="0" fontId="3" fillId="3" borderId="7" xfId="0" applyFont="1" applyFill="1" applyBorder="1"/>
    <xf numFmtId="9" fontId="3" fillId="3" borderId="7" xfId="0" applyNumberFormat="1" applyFont="1" applyFill="1" applyBorder="1"/>
    <xf numFmtId="9" fontId="3" fillId="3" borderId="7" xfId="0" applyNumberFormat="1" applyFont="1" applyFill="1" applyBorder="1" applyAlignment="1">
      <alignment wrapText="1"/>
    </xf>
    <xf numFmtId="166" fontId="3" fillId="3" borderId="7" xfId="0" applyNumberFormat="1" applyFont="1" applyFill="1" applyBorder="1" applyProtection="1">
      <protection locked="0"/>
    </xf>
    <xf numFmtId="166" fontId="3" fillId="3" borderId="16" xfId="0" applyNumberFormat="1" applyFont="1" applyFill="1" applyBorder="1"/>
    <xf numFmtId="166" fontId="3" fillId="3" borderId="0" xfId="0" applyNumberFormat="1" applyFont="1" applyFill="1"/>
    <xf numFmtId="6" fontId="3" fillId="3" borderId="0" xfId="0" applyNumberFormat="1" applyFont="1" applyFill="1" applyAlignment="1">
      <alignment horizontal="right" vertical="center"/>
    </xf>
    <xf numFmtId="0" fontId="3" fillId="3" borderId="0" xfId="0" applyFont="1" applyFill="1" applyAlignment="1">
      <alignment horizontal="left" vertical="center"/>
    </xf>
    <xf numFmtId="6" fontId="3" fillId="3" borderId="0" xfId="0" applyNumberFormat="1" applyFont="1" applyFill="1" applyAlignment="1" applyProtection="1">
      <alignment horizontal="right" vertical="center"/>
      <protection locked="0"/>
    </xf>
    <xf numFmtId="0" fontId="3" fillId="3" borderId="0" xfId="0" applyFont="1" applyFill="1" applyAlignment="1">
      <alignment horizontal="right" vertical="center"/>
    </xf>
    <xf numFmtId="0" fontId="3" fillId="3" borderId="4" xfId="0" applyFont="1" applyFill="1" applyBorder="1" applyAlignment="1">
      <alignment horizontal="left" vertical="center"/>
    </xf>
    <xf numFmtId="38" fontId="3" fillId="3" borderId="5" xfId="3" applyNumberFormat="1" applyFont="1" applyFill="1" applyBorder="1" applyAlignment="1" applyProtection="1">
      <alignment horizontal="right" vertical="center"/>
      <protection locked="0"/>
    </xf>
    <xf numFmtId="0" fontId="3" fillId="3" borderId="5" xfId="3" applyFont="1" applyFill="1" applyBorder="1" applyAlignment="1" applyProtection="1">
      <alignment vertical="center"/>
      <protection locked="0"/>
    </xf>
    <xf numFmtId="40" fontId="3" fillId="3" borderId="5" xfId="3" applyNumberFormat="1" applyFont="1" applyFill="1" applyBorder="1" applyAlignment="1">
      <alignment vertical="center"/>
    </xf>
    <xf numFmtId="40" fontId="3" fillId="3" borderId="5" xfId="3" applyNumberFormat="1" applyFont="1" applyFill="1" applyBorder="1" applyAlignment="1">
      <alignment vertical="center" wrapText="1"/>
    </xf>
    <xf numFmtId="0" fontId="3" fillId="3" borderId="5" xfId="3" applyFont="1" applyFill="1" applyBorder="1" applyAlignment="1">
      <alignment vertical="center"/>
    </xf>
    <xf numFmtId="49" fontId="3" fillId="3" borderId="5" xfId="0" applyNumberFormat="1" applyFont="1" applyFill="1" applyBorder="1" applyAlignment="1" applyProtection="1">
      <alignment horizontal="left" vertical="center" wrapText="1"/>
      <protection locked="0"/>
    </xf>
    <xf numFmtId="49" fontId="3" fillId="3" borderId="0" xfId="0" applyNumberFormat="1" applyFont="1" applyFill="1" applyAlignment="1">
      <alignment horizontal="left" vertical="center" wrapText="1"/>
    </xf>
    <xf numFmtId="165" fontId="3" fillId="3" borderId="0" xfId="0" applyNumberFormat="1" applyFont="1" applyFill="1" applyAlignment="1">
      <alignment horizontal="left" vertical="center" wrapText="1"/>
    </xf>
    <xf numFmtId="0" fontId="53" fillId="9" borderId="0" xfId="0" applyFont="1" applyFill="1"/>
    <xf numFmtId="0" fontId="54" fillId="9" borderId="0" xfId="0" applyFont="1" applyFill="1"/>
    <xf numFmtId="0" fontId="55" fillId="9" borderId="0" xfId="0" applyFont="1" applyFill="1"/>
    <xf numFmtId="0" fontId="53" fillId="0" borderId="8" xfId="0" applyFont="1" applyBorder="1"/>
    <xf numFmtId="0" fontId="53" fillId="9" borderId="14" xfId="0" applyFont="1" applyFill="1" applyBorder="1"/>
    <xf numFmtId="0" fontId="56" fillId="9" borderId="0" xfId="0" applyFont="1" applyFill="1" applyAlignment="1">
      <alignment horizontal="center"/>
    </xf>
    <xf numFmtId="0" fontId="56" fillId="9" borderId="0" xfId="0" applyFont="1" applyFill="1"/>
    <xf numFmtId="0" fontId="53" fillId="9" borderId="5" xfId="0" applyFont="1" applyFill="1" applyBorder="1"/>
    <xf numFmtId="0" fontId="53" fillId="9" borderId="5" xfId="0" applyFont="1" applyFill="1" applyBorder="1" applyAlignment="1">
      <alignment horizontal="center" wrapText="1"/>
    </xf>
    <xf numFmtId="0" fontId="53" fillId="9" borderId="15" xfId="0" applyFont="1" applyFill="1" applyBorder="1" applyAlignment="1">
      <alignment horizontal="center" wrapText="1"/>
    </xf>
    <xf numFmtId="0" fontId="53" fillId="9" borderId="16" xfId="0" applyFont="1" applyFill="1" applyBorder="1" applyAlignment="1">
      <alignment horizontal="center" wrapText="1"/>
    </xf>
    <xf numFmtId="0" fontId="40" fillId="9" borderId="5" xfId="0" applyFont="1" applyFill="1" applyBorder="1" applyAlignment="1">
      <alignment horizontal="center"/>
    </xf>
    <xf numFmtId="3" fontId="40" fillId="9" borderId="5" xfId="0" applyNumberFormat="1" applyFont="1" applyFill="1" applyBorder="1" applyAlignment="1">
      <alignment horizontal="center"/>
    </xf>
    <xf numFmtId="9" fontId="40" fillId="9" borderId="5" xfId="0" applyNumberFormat="1" applyFont="1" applyFill="1" applyBorder="1" applyAlignment="1">
      <alignment horizontal="center"/>
    </xf>
    <xf numFmtId="0" fontId="40" fillId="9" borderId="15" xfId="0" applyFont="1" applyFill="1" applyBorder="1" applyAlignment="1">
      <alignment horizontal="center"/>
    </xf>
    <xf numFmtId="9" fontId="14" fillId="3" borderId="0" xfId="1" applyFont="1" applyFill="1" applyBorder="1"/>
    <xf numFmtId="0" fontId="0" fillId="3" borderId="0" xfId="0" applyFill="1" applyAlignment="1">
      <alignment horizontal="right"/>
    </xf>
    <xf numFmtId="0" fontId="22" fillId="3" borderId="0" xfId="0" applyFont="1" applyFill="1" applyAlignment="1">
      <alignment horizontal="center"/>
    </xf>
    <xf numFmtId="0" fontId="16" fillId="3" borderId="0" xfId="0" applyFont="1" applyFill="1" applyAlignment="1">
      <alignment horizontal="right"/>
    </xf>
    <xf numFmtId="0" fontId="21" fillId="3" borderId="8" xfId="0" applyFont="1" applyFill="1" applyBorder="1" applyAlignment="1">
      <alignment horizontal="left" vertical="center"/>
    </xf>
    <xf numFmtId="9" fontId="22" fillId="3" borderId="5" xfId="1" applyFont="1" applyFill="1" applyBorder="1"/>
    <xf numFmtId="9" fontId="22" fillId="3" borderId="0" xfId="1" applyFont="1" applyFill="1" applyBorder="1"/>
    <xf numFmtId="166" fontId="22" fillId="4" borderId="0" xfId="0" applyNumberFormat="1" applyFont="1" applyFill="1"/>
    <xf numFmtId="0" fontId="22" fillId="4" borderId="0" xfId="0" applyFont="1" applyFill="1"/>
    <xf numFmtId="166" fontId="29" fillId="0" borderId="10" xfId="0" applyNumberFormat="1" applyFont="1" applyBorder="1"/>
    <xf numFmtId="0" fontId="31" fillId="3" borderId="6" xfId="0" applyFont="1" applyFill="1" applyBorder="1" applyAlignment="1">
      <alignment horizontal="right"/>
    </xf>
    <xf numFmtId="166" fontId="0" fillId="3" borderId="10" xfId="0" applyNumberFormat="1" applyFill="1" applyBorder="1"/>
    <xf numFmtId="166" fontId="0" fillId="3" borderId="5" xfId="0" applyNumberFormat="1" applyFill="1" applyBorder="1"/>
    <xf numFmtId="0" fontId="9" fillId="3" borderId="16" xfId="0" applyFont="1" applyFill="1" applyBorder="1" applyAlignment="1">
      <alignment horizontal="right" vertical="center"/>
    </xf>
    <xf numFmtId="0" fontId="14" fillId="3" borderId="5" xfId="0" applyFont="1" applyFill="1" applyBorder="1"/>
    <xf numFmtId="0" fontId="27" fillId="3" borderId="0" xfId="0" applyFont="1" applyFill="1" applyAlignment="1">
      <alignment vertical="center"/>
    </xf>
    <xf numFmtId="0" fontId="21" fillId="3" borderId="0" xfId="0" applyFont="1" applyFill="1" applyAlignment="1">
      <alignment horizontal="center" vertical="center" wrapText="1"/>
    </xf>
    <xf numFmtId="166" fontId="0" fillId="0" borderId="0" xfId="0" applyNumberFormat="1"/>
    <xf numFmtId="169" fontId="0" fillId="3" borderId="5" xfId="1" applyNumberFormat="1" applyFont="1" applyFill="1" applyBorder="1"/>
    <xf numFmtId="0" fontId="27" fillId="3" borderId="12" xfId="0" applyFont="1" applyFill="1" applyBorder="1" applyAlignment="1">
      <alignment horizontal="right" vertical="center"/>
    </xf>
    <xf numFmtId="9" fontId="22" fillId="3" borderId="31" xfId="1" applyFont="1" applyFill="1" applyBorder="1"/>
    <xf numFmtId="0" fontId="7" fillId="0" borderId="37" xfId="0" applyFont="1" applyBorder="1"/>
    <xf numFmtId="0" fontId="57" fillId="9" borderId="0" xfId="0" applyFont="1" applyFill="1"/>
    <xf numFmtId="9" fontId="0" fillId="3" borderId="0" xfId="1" applyFont="1" applyFill="1" applyBorder="1"/>
    <xf numFmtId="0" fontId="24" fillId="3" borderId="0" xfId="0" applyFont="1" applyFill="1" applyAlignment="1">
      <alignment horizontal="center" wrapText="1"/>
    </xf>
    <xf numFmtId="166" fontId="33" fillId="3" borderId="0" xfId="0" applyNumberFormat="1" applyFont="1" applyFill="1" applyAlignment="1" applyProtection="1">
      <alignment horizontal="center"/>
      <protection locked="0"/>
    </xf>
    <xf numFmtId="9" fontId="32" fillId="3" borderId="7" xfId="4" applyNumberFormat="1" applyFont="1" applyFill="1" applyBorder="1" applyAlignment="1" applyProtection="1">
      <alignment horizontal="center"/>
      <protection locked="0"/>
    </xf>
    <xf numFmtId="9" fontId="33" fillId="3" borderId="5" xfId="4" applyNumberFormat="1" applyFont="1" applyFill="1" applyBorder="1" applyAlignment="1" applyProtection="1">
      <alignment horizontal="center"/>
      <protection locked="0"/>
    </xf>
    <xf numFmtId="0" fontId="62" fillId="3" borderId="0" xfId="0" applyFont="1" applyFill="1"/>
    <xf numFmtId="9" fontId="55" fillId="3" borderId="0" xfId="0" applyNumberFormat="1" applyFont="1" applyFill="1"/>
    <xf numFmtId="9" fontId="56" fillId="3" borderId="45" xfId="0" applyNumberFormat="1" applyFont="1" applyFill="1" applyBorder="1"/>
    <xf numFmtId="166" fontId="32" fillId="3" borderId="7" xfId="4" applyNumberFormat="1" applyFont="1" applyFill="1" applyBorder="1" applyAlignment="1" applyProtection="1">
      <alignment horizontal="center"/>
      <protection locked="0"/>
    </xf>
    <xf numFmtId="2" fontId="40" fillId="9" borderId="5" xfId="0" applyNumberFormat="1" applyFont="1" applyFill="1" applyBorder="1" applyAlignment="1">
      <alignment horizontal="center"/>
    </xf>
    <xf numFmtId="166" fontId="3" fillId="3" borderId="0" xfId="0" applyNumberFormat="1" applyFont="1" applyFill="1" applyAlignment="1">
      <alignment horizontal="right" vertical="center"/>
    </xf>
    <xf numFmtId="166" fontId="3" fillId="3" borderId="44" xfId="0" applyNumberFormat="1" applyFont="1" applyFill="1" applyBorder="1"/>
    <xf numFmtId="0" fontId="17" fillId="3" borderId="46" xfId="0" applyFont="1" applyFill="1" applyBorder="1" applyAlignment="1">
      <alignment horizontal="right"/>
    </xf>
    <xf numFmtId="0" fontId="3" fillId="3" borderId="13" xfId="0" applyFont="1" applyFill="1" applyBorder="1"/>
    <xf numFmtId="0" fontId="0" fillId="3" borderId="47" xfId="0" applyFill="1" applyBorder="1"/>
    <xf numFmtId="0" fontId="0" fillId="3" borderId="48" xfId="0" applyFill="1" applyBorder="1"/>
    <xf numFmtId="0" fontId="0" fillId="3" borderId="49" xfId="0" applyFill="1" applyBorder="1"/>
    <xf numFmtId="0" fontId="0" fillId="3" borderId="50" xfId="0" applyFill="1" applyBorder="1"/>
    <xf numFmtId="167" fontId="32" fillId="3" borderId="10" xfId="4" applyNumberFormat="1" applyFont="1" applyFill="1" applyBorder="1" applyAlignment="1" applyProtection="1">
      <alignment horizontal="center"/>
      <protection locked="0"/>
    </xf>
    <xf numFmtId="167" fontId="33" fillId="3" borderId="15" xfId="4" applyNumberFormat="1" applyFont="1" applyFill="1" applyBorder="1" applyAlignment="1" applyProtection="1">
      <alignment horizontal="center"/>
      <protection locked="0"/>
    </xf>
    <xf numFmtId="166" fontId="32" fillId="3" borderId="11" xfId="5" applyNumberFormat="1" applyFont="1" applyFill="1" applyBorder="1" applyAlignment="1" applyProtection="1">
      <alignment horizontal="center" vertical="center"/>
      <protection locked="0"/>
    </xf>
    <xf numFmtId="169" fontId="33" fillId="3" borderId="14" xfId="0" applyNumberFormat="1" applyFont="1" applyFill="1" applyBorder="1" applyAlignment="1" applyProtection="1">
      <alignment horizontal="center"/>
      <protection locked="0"/>
    </xf>
    <xf numFmtId="166" fontId="32" fillId="3" borderId="11" xfId="4" applyNumberFormat="1" applyFont="1" applyFill="1" applyBorder="1" applyAlignment="1" applyProtection="1">
      <alignment horizontal="center" vertical="top" wrapText="1"/>
      <protection locked="0"/>
    </xf>
    <xf numFmtId="0" fontId="7" fillId="3" borderId="48" xfId="0" applyFont="1" applyFill="1" applyBorder="1" applyAlignment="1">
      <alignment horizontal="center" vertical="center" wrapText="1"/>
    </xf>
    <xf numFmtId="0" fontId="24" fillId="3" borderId="6" xfId="0" applyFont="1" applyFill="1" applyBorder="1"/>
    <xf numFmtId="1" fontId="24" fillId="3" borderId="6" xfId="0" applyNumberFormat="1" applyFont="1" applyFill="1" applyBorder="1" applyAlignment="1">
      <alignment horizontal="center" wrapText="1"/>
    </xf>
    <xf numFmtId="0" fontId="24" fillId="3" borderId="6" xfId="0" applyFont="1" applyFill="1" applyBorder="1" applyAlignment="1">
      <alignment horizontal="center" wrapText="1"/>
    </xf>
    <xf numFmtId="41" fontId="24" fillId="3" borderId="8" xfId="0" applyNumberFormat="1" applyFont="1" applyFill="1" applyBorder="1" applyAlignment="1">
      <alignment horizontal="center" wrapText="1"/>
    </xf>
    <xf numFmtId="0" fontId="24" fillId="3" borderId="9" xfId="0" applyFont="1" applyFill="1" applyBorder="1" applyAlignment="1">
      <alignment horizontal="center" wrapText="1"/>
    </xf>
    <xf numFmtId="167" fontId="32" fillId="3" borderId="55" xfId="4" applyNumberFormat="1" applyFont="1" applyFill="1" applyBorder="1" applyAlignment="1" applyProtection="1">
      <alignment horizontal="center"/>
      <protection locked="0"/>
    </xf>
    <xf numFmtId="9" fontId="32" fillId="3" borderId="54" xfId="4" applyNumberFormat="1" applyFont="1" applyFill="1" applyBorder="1" applyAlignment="1" applyProtection="1">
      <alignment horizontal="center"/>
      <protection locked="0"/>
    </xf>
    <xf numFmtId="167" fontId="32" fillId="3" borderId="56" xfId="4" applyNumberFormat="1" applyFont="1" applyFill="1" applyBorder="1" applyAlignment="1" applyProtection="1">
      <alignment horizontal="center"/>
      <protection locked="0"/>
    </xf>
    <xf numFmtId="166" fontId="32" fillId="3" borderId="57" xfId="5" applyNumberFormat="1" applyFont="1" applyFill="1" applyBorder="1" applyAlignment="1" applyProtection="1">
      <alignment horizontal="center" vertical="center"/>
      <protection locked="0"/>
    </xf>
    <xf numFmtId="166" fontId="32" fillId="3" borderId="54" xfId="4" applyNumberFormat="1" applyFont="1" applyFill="1" applyBorder="1" applyAlignment="1" applyProtection="1">
      <alignment horizontal="center"/>
      <protection locked="0"/>
    </xf>
    <xf numFmtId="167" fontId="32" fillId="3" borderId="58" xfId="4" applyNumberFormat="1" applyFont="1" applyFill="1" applyBorder="1" applyAlignment="1" applyProtection="1">
      <alignment horizontal="center"/>
      <protection locked="0"/>
    </xf>
    <xf numFmtId="9" fontId="32" fillId="3" borderId="51" xfId="4" applyNumberFormat="1" applyFont="1" applyFill="1" applyBorder="1" applyAlignment="1" applyProtection="1">
      <alignment horizontal="center"/>
      <protection locked="0"/>
    </xf>
    <xf numFmtId="167" fontId="32" fillId="3" borderId="52" xfId="4" applyNumberFormat="1" applyFont="1" applyFill="1" applyBorder="1" applyAlignment="1" applyProtection="1">
      <alignment horizontal="center"/>
      <protection locked="0"/>
    </xf>
    <xf numFmtId="166" fontId="32" fillId="3" borderId="53" xfId="5" applyNumberFormat="1" applyFont="1" applyFill="1" applyBorder="1" applyAlignment="1" applyProtection="1">
      <alignment horizontal="center" vertical="center"/>
      <protection locked="0"/>
    </xf>
    <xf numFmtId="166" fontId="32" fillId="3" borderId="51" xfId="4" applyNumberFormat="1" applyFont="1" applyFill="1" applyBorder="1" applyAlignment="1" applyProtection="1">
      <alignment horizontal="center"/>
      <protection locked="0"/>
    </xf>
    <xf numFmtId="0" fontId="32" fillId="0" borderId="59" xfId="0" quotePrefix="1" applyFont="1" applyBorder="1"/>
    <xf numFmtId="0" fontId="34" fillId="0" borderId="60" xfId="0" applyFont="1" applyBorder="1"/>
    <xf numFmtId="0" fontId="32" fillId="0" borderId="61" xfId="0" applyFont="1" applyBorder="1"/>
    <xf numFmtId="169" fontId="32" fillId="3" borderId="61" xfId="4" applyNumberFormat="1" applyFont="1" applyFill="1" applyBorder="1" applyAlignment="1" applyProtection="1">
      <alignment horizontal="center"/>
      <protection locked="0"/>
    </xf>
    <xf numFmtId="166" fontId="32" fillId="3" borderId="53" xfId="4" applyNumberFormat="1" applyFont="1" applyFill="1" applyBorder="1" applyAlignment="1" applyProtection="1">
      <alignment horizontal="center" vertical="top" wrapText="1"/>
      <protection locked="0"/>
    </xf>
    <xf numFmtId="169" fontId="32" fillId="3" borderId="59" xfId="4" applyNumberFormat="1" applyFont="1" applyFill="1" applyBorder="1" applyAlignment="1" applyProtection="1">
      <alignment horizontal="center"/>
      <protection locked="0"/>
    </xf>
    <xf numFmtId="0" fontId="32" fillId="0" borderId="62" xfId="0" applyFont="1" applyBorder="1"/>
    <xf numFmtId="9" fontId="32" fillId="3" borderId="63" xfId="4" applyNumberFormat="1" applyFont="1" applyFill="1" applyBorder="1" applyAlignment="1" applyProtection="1">
      <alignment horizontal="center"/>
      <protection locked="0"/>
    </xf>
    <xf numFmtId="167" fontId="32" fillId="3" borderId="62" xfId="4" applyNumberFormat="1" applyFont="1" applyFill="1" applyBorder="1" applyAlignment="1" applyProtection="1">
      <alignment horizontal="center"/>
      <protection locked="0"/>
    </xf>
    <xf numFmtId="166" fontId="32" fillId="3" borderId="64" xfId="4" applyNumberFormat="1" applyFont="1" applyFill="1" applyBorder="1" applyAlignment="1" applyProtection="1">
      <alignment horizontal="center" vertical="top" wrapText="1"/>
      <protection locked="0"/>
    </xf>
    <xf numFmtId="169" fontId="32" fillId="3" borderId="65" xfId="4" applyNumberFormat="1" applyFont="1" applyFill="1" applyBorder="1" applyAlignment="1" applyProtection="1">
      <alignment horizontal="center"/>
      <protection locked="0"/>
    </xf>
    <xf numFmtId="0" fontId="24" fillId="3" borderId="16" xfId="0" applyFont="1" applyFill="1" applyBorder="1"/>
    <xf numFmtId="167" fontId="33" fillId="3" borderId="16" xfId="4" applyNumberFormat="1" applyFont="1" applyFill="1" applyBorder="1" applyAlignment="1" applyProtection="1">
      <alignment horizontal="center"/>
      <protection locked="0"/>
    </xf>
    <xf numFmtId="9" fontId="33" fillId="3" borderId="16" xfId="4" applyNumberFormat="1" applyFont="1" applyFill="1" applyBorder="1" applyAlignment="1" applyProtection="1">
      <alignment horizontal="center"/>
      <protection locked="0"/>
    </xf>
    <xf numFmtId="167" fontId="33" fillId="3" borderId="12" xfId="4" applyNumberFormat="1" applyFont="1" applyFill="1" applyBorder="1" applyAlignment="1" applyProtection="1">
      <alignment horizontal="center"/>
      <protection locked="0"/>
    </xf>
    <xf numFmtId="169" fontId="33" fillId="3" borderId="13" xfId="0" applyNumberFormat="1" applyFont="1" applyFill="1" applyBorder="1" applyAlignment="1" applyProtection="1">
      <alignment horizontal="center"/>
      <protection locked="0"/>
    </xf>
    <xf numFmtId="166" fontId="33" fillId="3" borderId="16" xfId="0" applyNumberFormat="1" applyFont="1" applyFill="1" applyBorder="1" applyAlignment="1" applyProtection="1">
      <alignment horizontal="center"/>
      <protection locked="0"/>
    </xf>
    <xf numFmtId="166" fontId="32" fillId="3" borderId="57" xfId="4" applyNumberFormat="1" applyFont="1" applyFill="1" applyBorder="1" applyAlignment="1" applyProtection="1">
      <alignment horizontal="center" vertical="top" wrapText="1"/>
      <protection locked="0"/>
    </xf>
    <xf numFmtId="169" fontId="32" fillId="3" borderId="60" xfId="4" applyNumberFormat="1" applyFont="1" applyFill="1" applyBorder="1" applyAlignment="1" applyProtection="1">
      <alignment horizontal="center"/>
      <protection locked="0"/>
    </xf>
    <xf numFmtId="0" fontId="32" fillId="0" borderId="56" xfId="0" applyFont="1" applyBorder="1"/>
    <xf numFmtId="167" fontId="32" fillId="3" borderId="66" xfId="4" applyNumberFormat="1" applyFont="1" applyFill="1" applyBorder="1" applyAlignment="1" applyProtection="1">
      <alignment horizontal="center"/>
      <protection locked="0"/>
    </xf>
    <xf numFmtId="167" fontId="32" fillId="3" borderId="67" xfId="4" applyNumberFormat="1" applyFont="1" applyFill="1" applyBorder="1" applyAlignment="1" applyProtection="1">
      <alignment horizontal="center"/>
      <protection locked="0"/>
    </xf>
    <xf numFmtId="167" fontId="32" fillId="3" borderId="68" xfId="4" applyNumberFormat="1" applyFont="1" applyFill="1" applyBorder="1" applyAlignment="1" applyProtection="1">
      <alignment horizontal="center"/>
      <protection locked="0"/>
    </xf>
    <xf numFmtId="167" fontId="32" fillId="3" borderId="69" xfId="4" applyNumberFormat="1" applyFont="1" applyFill="1" applyBorder="1" applyAlignment="1" applyProtection="1">
      <alignment horizontal="center"/>
      <protection locked="0"/>
    </xf>
    <xf numFmtId="0" fontId="32" fillId="0" borderId="52" xfId="0" quotePrefix="1" applyFont="1" applyBorder="1"/>
    <xf numFmtId="0" fontId="34" fillId="0" borderId="56" xfId="0" applyFont="1" applyBorder="1"/>
    <xf numFmtId="0" fontId="56" fillId="0" borderId="47" xfId="0" applyFont="1" applyBorder="1"/>
    <xf numFmtId="0" fontId="56" fillId="9" borderId="47" xfId="0" applyFont="1" applyFill="1" applyBorder="1" applyAlignment="1">
      <alignment horizontal="center"/>
    </xf>
    <xf numFmtId="9" fontId="56" fillId="9" borderId="47" xfId="0" applyNumberFormat="1" applyFont="1" applyFill="1" applyBorder="1" applyAlignment="1">
      <alignment horizontal="center"/>
    </xf>
    <xf numFmtId="0" fontId="38" fillId="0" borderId="47" xfId="0" applyFont="1" applyBorder="1"/>
    <xf numFmtId="0" fontId="53" fillId="9" borderId="16" xfId="0" applyFont="1" applyFill="1" applyBorder="1"/>
    <xf numFmtId="0" fontId="40" fillId="9" borderId="16" xfId="0" applyFont="1" applyFill="1" applyBorder="1" applyAlignment="1">
      <alignment horizontal="center"/>
    </xf>
    <xf numFmtId="9" fontId="40" fillId="9" borderId="16" xfId="0" applyNumberFormat="1" applyFont="1" applyFill="1" applyBorder="1" applyAlignment="1">
      <alignment horizontal="center"/>
    </xf>
    <xf numFmtId="0" fontId="32" fillId="0" borderId="7" xfId="0" quotePrefix="1" applyFont="1" applyBorder="1"/>
    <xf numFmtId="0" fontId="56" fillId="0" borderId="11" xfId="0" applyFont="1" applyBorder="1" applyAlignment="1">
      <alignment horizontal="center"/>
    </xf>
    <xf numFmtId="3" fontId="56" fillId="0" borderId="7" xfId="0" applyNumberFormat="1" applyFont="1" applyBorder="1" applyAlignment="1">
      <alignment horizontal="center"/>
    </xf>
    <xf numFmtId="9" fontId="56" fillId="0" borderId="7" xfId="0" applyNumberFormat="1" applyFont="1" applyBorder="1" applyAlignment="1">
      <alignment horizontal="center"/>
    </xf>
    <xf numFmtId="3" fontId="56" fillId="0" borderId="6" xfId="0" applyNumberFormat="1" applyFont="1" applyBorder="1" applyAlignment="1">
      <alignment horizontal="center"/>
    </xf>
    <xf numFmtId="0" fontId="56" fillId="0" borderId="0" xfId="0" applyFont="1" applyAlignment="1">
      <alignment horizontal="center"/>
    </xf>
    <xf numFmtId="0" fontId="56" fillId="0" borderId="7" xfId="0" applyFont="1" applyBorder="1" applyAlignment="1">
      <alignment horizontal="center"/>
    </xf>
    <xf numFmtId="2" fontId="56" fillId="0" borderId="7" xfId="0" applyNumberFormat="1" applyFont="1" applyBorder="1" applyAlignment="1">
      <alignment horizontal="center"/>
    </xf>
    <xf numFmtId="4" fontId="56" fillId="0" borderId="6" xfId="0" applyNumberFormat="1" applyFont="1" applyBorder="1" applyAlignment="1">
      <alignment horizontal="center"/>
    </xf>
    <xf numFmtId="4" fontId="56" fillId="0" borderId="7" xfId="0" applyNumberFormat="1" applyFont="1" applyBorder="1" applyAlignment="1">
      <alignment horizontal="center"/>
    </xf>
    <xf numFmtId="3" fontId="56" fillId="0" borderId="0" xfId="0" applyNumberFormat="1" applyFont="1" applyAlignment="1">
      <alignment horizontal="center"/>
    </xf>
    <xf numFmtId="0" fontId="34" fillId="0" borderId="7" xfId="0" applyFont="1" applyBorder="1"/>
    <xf numFmtId="0" fontId="34" fillId="0" borderId="10" xfId="0" applyFont="1" applyBorder="1"/>
    <xf numFmtId="0" fontId="56" fillId="0" borderId="10" xfId="0" applyFont="1" applyBorder="1"/>
    <xf numFmtId="0" fontId="55" fillId="3" borderId="0" xfId="0" applyFont="1" applyFill="1"/>
    <xf numFmtId="0" fontId="56" fillId="3" borderId="0" xfId="0" applyFont="1" applyFill="1"/>
    <xf numFmtId="0" fontId="53" fillId="3" borderId="5" xfId="0" applyFont="1" applyFill="1" applyBorder="1" applyAlignment="1">
      <alignment horizontal="center" wrapText="1"/>
    </xf>
    <xf numFmtId="0" fontId="61" fillId="3" borderId="0" xfId="0" applyFont="1" applyFill="1"/>
    <xf numFmtId="0" fontId="24" fillId="3" borderId="70" xfId="0" applyFont="1" applyFill="1" applyBorder="1"/>
    <xf numFmtId="0" fontId="24" fillId="3" borderId="71" xfId="0" applyFont="1" applyFill="1" applyBorder="1"/>
    <xf numFmtId="0" fontId="24" fillId="3" borderId="47" xfId="0" applyFont="1" applyFill="1" applyBorder="1"/>
    <xf numFmtId="0" fontId="24" fillId="3" borderId="47" xfId="0" applyFont="1" applyFill="1" applyBorder="1" applyAlignment="1">
      <alignment horizontal="center" wrapText="1"/>
    </xf>
    <xf numFmtId="1" fontId="24" fillId="3" borderId="47" xfId="0" applyNumberFormat="1" applyFont="1" applyFill="1" applyBorder="1" applyAlignment="1">
      <alignment horizontal="center" wrapText="1"/>
    </xf>
    <xf numFmtId="41" fontId="24" fillId="3" borderId="47" xfId="0" applyNumberFormat="1" applyFont="1" applyFill="1" applyBorder="1" applyAlignment="1">
      <alignment horizontal="center" wrapText="1"/>
    </xf>
    <xf numFmtId="0" fontId="32" fillId="3" borderId="49" xfId="0" quotePrefix="1" applyFont="1" applyFill="1" applyBorder="1"/>
    <xf numFmtId="170" fontId="32" fillId="3" borderId="72" xfId="0" applyNumberFormat="1" applyFont="1" applyFill="1" applyBorder="1" applyAlignment="1">
      <alignment horizontal="center"/>
    </xf>
    <xf numFmtId="170" fontId="32" fillId="3" borderId="49" xfId="0" applyNumberFormat="1" applyFont="1" applyFill="1" applyBorder="1" applyAlignment="1">
      <alignment horizontal="center"/>
    </xf>
    <xf numFmtId="170" fontId="32" fillId="3" borderId="48" xfId="0" applyNumberFormat="1" applyFont="1" applyFill="1" applyBorder="1"/>
    <xf numFmtId="44" fontId="32" fillId="3" borderId="49" xfId="0" applyNumberFormat="1" applyFont="1" applyFill="1" applyBorder="1" applyAlignment="1">
      <alignment horizontal="center"/>
    </xf>
    <xf numFmtId="0" fontId="14" fillId="3" borderId="49" xfId="0" applyFont="1" applyFill="1" applyBorder="1"/>
    <xf numFmtId="170" fontId="32" fillId="3" borderId="0" xfId="0" applyNumberFormat="1" applyFont="1" applyFill="1" applyAlignment="1">
      <alignment horizontal="center"/>
    </xf>
    <xf numFmtId="0" fontId="32" fillId="3" borderId="68" xfId="0" applyFont="1" applyFill="1" applyBorder="1"/>
    <xf numFmtId="0" fontId="63" fillId="3" borderId="69" xfId="0" applyFont="1" applyFill="1" applyBorder="1"/>
    <xf numFmtId="170" fontId="32" fillId="3" borderId="50" xfId="0" applyNumberFormat="1" applyFont="1" applyFill="1" applyBorder="1" applyAlignment="1">
      <alignment horizontal="center"/>
    </xf>
    <xf numFmtId="170" fontId="32" fillId="3" borderId="45" xfId="0" applyNumberFormat="1" applyFont="1" applyFill="1" applyBorder="1" applyAlignment="1">
      <alignment horizontal="center"/>
    </xf>
    <xf numFmtId="0" fontId="22" fillId="3" borderId="47" xfId="0" applyFont="1" applyFill="1" applyBorder="1" applyAlignment="1">
      <alignment horizontal="center"/>
    </xf>
    <xf numFmtId="170" fontId="22" fillId="3" borderId="47" xfId="0" applyNumberFormat="1" applyFont="1" applyFill="1" applyBorder="1" applyAlignment="1">
      <alignment horizontal="center"/>
    </xf>
    <xf numFmtId="41" fontId="22" fillId="3" borderId="47" xfId="0" applyNumberFormat="1" applyFont="1" applyFill="1" applyBorder="1" applyAlignment="1">
      <alignment horizontal="center"/>
    </xf>
    <xf numFmtId="166" fontId="22" fillId="3" borderId="47" xfId="0" applyNumberFormat="1" applyFont="1" applyFill="1" applyBorder="1" applyAlignment="1">
      <alignment horizontal="center"/>
    </xf>
    <xf numFmtId="170" fontId="32" fillId="3" borderId="48" xfId="0" applyNumberFormat="1" applyFont="1" applyFill="1" applyBorder="1" applyAlignment="1">
      <alignment horizontal="center"/>
    </xf>
    <xf numFmtId="0" fontId="32" fillId="3" borderId="49" xfId="0" applyFont="1" applyFill="1" applyBorder="1"/>
    <xf numFmtId="170" fontId="32" fillId="3" borderId="68" xfId="0" applyNumberFormat="1" applyFont="1" applyFill="1" applyBorder="1" applyAlignment="1">
      <alignment horizontal="center"/>
    </xf>
    <xf numFmtId="170" fontId="32" fillId="3" borderId="69" xfId="0" applyNumberFormat="1" applyFont="1" applyFill="1" applyBorder="1" applyAlignment="1">
      <alignment horizontal="center"/>
    </xf>
    <xf numFmtId="0" fontId="24" fillId="3" borderId="48" xfId="0" applyFont="1" applyFill="1" applyBorder="1"/>
    <xf numFmtId="0" fontId="24" fillId="3" borderId="50" xfId="0" applyFont="1" applyFill="1" applyBorder="1"/>
    <xf numFmtId="0" fontId="32" fillId="3" borderId="48" xfId="0" quotePrefix="1" applyFont="1" applyFill="1" applyBorder="1"/>
    <xf numFmtId="0" fontId="14" fillId="3" borderId="49" xfId="0" applyFont="1" applyFill="1" applyBorder="1" applyAlignment="1">
      <alignment horizontal="left" wrapText="1"/>
    </xf>
    <xf numFmtId="169" fontId="32" fillId="3" borderId="48" xfId="0" applyNumberFormat="1" applyFont="1" applyFill="1" applyBorder="1" applyAlignment="1">
      <alignment horizontal="center"/>
    </xf>
    <xf numFmtId="169" fontId="32" fillId="3" borderId="49" xfId="0" applyNumberFormat="1" applyFont="1" applyFill="1" applyBorder="1" applyAlignment="1">
      <alignment horizontal="center"/>
    </xf>
    <xf numFmtId="169" fontId="32" fillId="3" borderId="50" xfId="0" applyNumberFormat="1" applyFont="1" applyFill="1" applyBorder="1" applyAlignment="1">
      <alignment horizontal="center"/>
    </xf>
    <xf numFmtId="169" fontId="22" fillId="3" borderId="47" xfId="0" applyNumberFormat="1" applyFont="1" applyFill="1" applyBorder="1" applyAlignment="1">
      <alignment horizontal="center"/>
    </xf>
    <xf numFmtId="169" fontId="32" fillId="3" borderId="68" xfId="0" applyNumberFormat="1" applyFont="1" applyFill="1" applyBorder="1" applyAlignment="1">
      <alignment horizontal="center"/>
    </xf>
    <xf numFmtId="166" fontId="32" fillId="3" borderId="49" xfId="0" applyNumberFormat="1" applyFont="1" applyFill="1" applyBorder="1" applyAlignment="1">
      <alignment horizontal="center"/>
    </xf>
    <xf numFmtId="171" fontId="3" fillId="3" borderId="0" xfId="0" applyNumberFormat="1" applyFont="1" applyFill="1" applyAlignment="1">
      <alignment vertical="center"/>
    </xf>
    <xf numFmtId="171" fontId="3" fillId="3" borderId="0" xfId="0" applyNumberFormat="1" applyFont="1" applyFill="1" applyAlignment="1">
      <alignment horizontal="right" vertical="center"/>
    </xf>
    <xf numFmtId="1" fontId="24" fillId="3" borderId="48" xfId="0" applyNumberFormat="1" applyFont="1" applyFill="1" applyBorder="1" applyAlignment="1">
      <alignment horizontal="center" wrapText="1"/>
    </xf>
    <xf numFmtId="170" fontId="22" fillId="3" borderId="50" xfId="0" applyNumberFormat="1" applyFont="1" applyFill="1" applyBorder="1" applyAlignment="1">
      <alignment horizontal="center"/>
    </xf>
    <xf numFmtId="1" fontId="24" fillId="3" borderId="67" xfId="0" applyNumberFormat="1" applyFont="1" applyFill="1" applyBorder="1" applyAlignment="1">
      <alignment horizontal="center" wrapText="1"/>
    </xf>
    <xf numFmtId="1" fontId="24" fillId="3" borderId="71" xfId="0" applyNumberFormat="1" applyFont="1" applyFill="1" applyBorder="1" applyAlignment="1">
      <alignment horizontal="center" wrapText="1"/>
    </xf>
    <xf numFmtId="170" fontId="32" fillId="3" borderId="49" xfId="0" applyNumberFormat="1" applyFont="1" applyFill="1" applyBorder="1"/>
    <xf numFmtId="9" fontId="32" fillId="3" borderId="49" xfId="0" applyNumberFormat="1" applyFont="1" applyFill="1" applyBorder="1" applyAlignment="1">
      <alignment horizontal="center"/>
    </xf>
    <xf numFmtId="9" fontId="32" fillId="3" borderId="50" xfId="0" applyNumberFormat="1" applyFont="1" applyFill="1" applyBorder="1" applyAlignment="1">
      <alignment horizontal="center"/>
    </xf>
    <xf numFmtId="9" fontId="32" fillId="3" borderId="49" xfId="0" applyNumberFormat="1" applyFont="1" applyFill="1" applyBorder="1"/>
    <xf numFmtId="9" fontId="32" fillId="3" borderId="68" xfId="0" applyNumberFormat="1" applyFont="1" applyFill="1" applyBorder="1" applyAlignment="1">
      <alignment horizontal="center"/>
    </xf>
    <xf numFmtId="9" fontId="32" fillId="3" borderId="48" xfId="0" applyNumberFormat="1" applyFont="1" applyFill="1" applyBorder="1" applyAlignment="1">
      <alignment horizontal="center"/>
    </xf>
    <xf numFmtId="166" fontId="3" fillId="3" borderId="12" xfId="0" applyNumberFormat="1" applyFont="1" applyFill="1" applyBorder="1"/>
    <xf numFmtId="0" fontId="58" fillId="3" borderId="0" xfId="0" applyFont="1" applyFill="1"/>
    <xf numFmtId="0" fontId="59" fillId="3" borderId="0" xfId="0" applyFont="1" applyFill="1"/>
    <xf numFmtId="0" fontId="60" fillId="3" borderId="0" xfId="0" applyFont="1" applyFill="1"/>
    <xf numFmtId="0" fontId="37" fillId="3" borderId="0" xfId="0" applyFont="1" applyFill="1"/>
    <xf numFmtId="41" fontId="14" fillId="3" borderId="0" xfId="0" applyNumberFormat="1" applyFont="1" applyFill="1"/>
    <xf numFmtId="44" fontId="24" fillId="3" borderId="0" xfId="5" applyFont="1" applyFill="1" applyBorder="1" applyAlignment="1" applyProtection="1">
      <alignment horizontal="left"/>
      <protection locked="0"/>
    </xf>
    <xf numFmtId="167" fontId="24" fillId="3" borderId="0" xfId="4" applyNumberFormat="1" applyFont="1" applyFill="1" applyBorder="1" applyAlignment="1" applyProtection="1">
      <alignment horizontal="left"/>
      <protection locked="0"/>
    </xf>
    <xf numFmtId="0" fontId="24" fillId="3" borderId="9" xfId="0" applyFont="1" applyFill="1" applyBorder="1"/>
    <xf numFmtId="0" fontId="56" fillId="3" borderId="45" xfId="0" applyFont="1" applyFill="1" applyBorder="1"/>
    <xf numFmtId="0" fontId="3" fillId="3" borderId="5" xfId="0" applyFont="1" applyFill="1" applyBorder="1" applyAlignment="1">
      <alignment horizontal="center" vertical="center" wrapText="1"/>
    </xf>
    <xf numFmtId="0" fontId="0" fillId="3" borderId="6" xfId="0" applyFill="1" applyBorder="1"/>
    <xf numFmtId="0" fontId="0" fillId="3" borderId="7" xfId="0" applyFill="1" applyBorder="1"/>
    <xf numFmtId="0" fontId="17" fillId="3" borderId="47" xfId="3" applyFont="1" applyFill="1" applyBorder="1" applyAlignment="1">
      <alignment vertical="center"/>
    </xf>
    <xf numFmtId="0" fontId="3" fillId="3" borderId="14" xfId="3" applyFont="1" applyFill="1" applyBorder="1" applyAlignment="1" applyProtection="1">
      <alignment vertical="center"/>
      <protection locked="0"/>
    </xf>
    <xf numFmtId="0" fontId="17" fillId="3" borderId="6" xfId="3" applyFont="1" applyFill="1" applyBorder="1" applyAlignment="1">
      <alignment vertical="center"/>
    </xf>
    <xf numFmtId="0" fontId="18" fillId="0" borderId="7" xfId="0" applyFont="1" applyBorder="1"/>
    <xf numFmtId="167" fontId="32" fillId="0" borderId="53" xfId="4" applyNumberFormat="1" applyFont="1" applyFill="1" applyBorder="1" applyAlignment="1" applyProtection="1">
      <alignment horizontal="center"/>
      <protection locked="0"/>
    </xf>
    <xf numFmtId="9" fontId="32" fillId="0" borderId="51" xfId="4" applyNumberFormat="1" applyFont="1" applyFill="1" applyBorder="1" applyAlignment="1" applyProtection="1">
      <alignment horizontal="center"/>
      <protection locked="0"/>
    </xf>
    <xf numFmtId="167" fontId="32" fillId="0" borderId="52" xfId="4" applyNumberFormat="1" applyFont="1" applyFill="1" applyBorder="1" applyAlignment="1" applyProtection="1">
      <alignment horizontal="center"/>
      <protection locked="0"/>
    </xf>
    <xf numFmtId="166" fontId="32" fillId="0" borderId="53" xfId="5" applyNumberFormat="1" applyFont="1" applyFill="1" applyBorder="1" applyAlignment="1" applyProtection="1">
      <alignment horizontal="center" vertical="center"/>
      <protection locked="0"/>
    </xf>
    <xf numFmtId="166" fontId="32" fillId="0" borderId="51" xfId="5" applyNumberFormat="1" applyFont="1" applyFill="1" applyBorder="1" applyAlignment="1" applyProtection="1">
      <alignment horizontal="center"/>
      <protection locked="0"/>
    </xf>
    <xf numFmtId="0" fontId="55" fillId="0" borderId="44" xfId="0" applyFont="1" applyBorder="1"/>
    <xf numFmtId="9" fontId="55" fillId="0" borderId="44" xfId="0" applyNumberFormat="1" applyFont="1" applyBorder="1"/>
    <xf numFmtId="0" fontId="21" fillId="0" borderId="5" xfId="0" applyFont="1" applyBorder="1" applyAlignment="1">
      <alignment horizontal="center" vertical="center" wrapText="1"/>
    </xf>
    <xf numFmtId="0" fontId="21" fillId="0" borderId="43" xfId="0" applyFont="1" applyBorder="1" applyAlignment="1">
      <alignment horizontal="left" vertical="center"/>
    </xf>
    <xf numFmtId="0" fontId="21" fillId="0" borderId="10" xfId="0" applyFont="1" applyBorder="1" applyAlignment="1">
      <alignment horizontal="center" vertical="center" wrapText="1"/>
    </xf>
    <xf numFmtId="0" fontId="26" fillId="0" borderId="10" xfId="0" applyFont="1" applyBorder="1" applyAlignment="1">
      <alignment vertical="center"/>
    </xf>
    <xf numFmtId="0" fontId="26" fillId="0" borderId="10" xfId="0" applyFont="1" applyBorder="1" applyAlignment="1">
      <alignment horizontal="center" vertical="center" wrapText="1"/>
    </xf>
    <xf numFmtId="0" fontId="0" fillId="0" borderId="10" xfId="0" applyBorder="1"/>
    <xf numFmtId="0" fontId="8" fillId="0" borderId="0" xfId="0" applyFont="1" applyAlignment="1">
      <alignment vertical="center" wrapText="1"/>
    </xf>
    <xf numFmtId="0" fontId="7" fillId="0" borderId="0" xfId="0" applyFont="1"/>
    <xf numFmtId="0" fontId="26" fillId="0" borderId="5" xfId="0" applyFont="1" applyBorder="1" applyAlignment="1">
      <alignment vertical="center"/>
    </xf>
    <xf numFmtId="0" fontId="64" fillId="0" borderId="0" xfId="0" applyFont="1"/>
    <xf numFmtId="0" fontId="65" fillId="0" borderId="0" xfId="0" applyFont="1"/>
    <xf numFmtId="0" fontId="46" fillId="0" borderId="5" xfId="10" applyFont="1" applyBorder="1" applyAlignment="1">
      <alignment vertical="center" wrapText="1"/>
    </xf>
    <xf numFmtId="0" fontId="17" fillId="0" borderId="5" xfId="0" applyFont="1" applyBorder="1"/>
    <xf numFmtId="0" fontId="17" fillId="0" borderId="5" xfId="3" applyFont="1" applyBorder="1" applyAlignment="1">
      <alignment vertical="center"/>
    </xf>
    <xf numFmtId="38" fontId="17" fillId="0" borderId="5" xfId="3" applyNumberFormat="1" applyFont="1" applyBorder="1" applyAlignment="1" applyProtection="1">
      <alignment horizontal="right" vertical="center"/>
      <protection locked="0"/>
    </xf>
    <xf numFmtId="0" fontId="3" fillId="0" borderId="5" xfId="3" applyFont="1" applyBorder="1" applyAlignment="1" applyProtection="1">
      <alignment vertical="center"/>
      <protection locked="0"/>
    </xf>
    <xf numFmtId="0" fontId="17" fillId="0" borderId="5" xfId="3" applyFont="1" applyBorder="1" applyAlignment="1" applyProtection="1">
      <alignment vertical="center"/>
      <protection locked="0"/>
    </xf>
    <xf numFmtId="40" fontId="17" fillId="0" borderId="5" xfId="3" applyNumberFormat="1" applyFont="1" applyBorder="1" applyAlignment="1">
      <alignment vertical="center"/>
    </xf>
    <xf numFmtId="49" fontId="17" fillId="0" borderId="5" xfId="0" applyNumberFormat="1" applyFont="1" applyBorder="1" applyAlignment="1">
      <alignment horizontal="left" vertical="center" wrapText="1"/>
    </xf>
    <xf numFmtId="0" fontId="0" fillId="0" borderId="0" xfId="0" applyAlignment="1">
      <alignment wrapText="1"/>
    </xf>
    <xf numFmtId="0" fontId="0" fillId="0" borderId="5" xfId="0" applyBorder="1" applyAlignment="1">
      <alignment wrapText="1"/>
    </xf>
    <xf numFmtId="0" fontId="0" fillId="3" borderId="5" xfId="0" applyFill="1" applyBorder="1"/>
    <xf numFmtId="0" fontId="65" fillId="3" borderId="5" xfId="0" applyFont="1" applyFill="1" applyBorder="1" applyAlignment="1">
      <alignment wrapText="1"/>
    </xf>
    <xf numFmtId="0" fontId="0" fillId="3" borderId="0" xfId="0" applyFill="1" applyAlignment="1">
      <alignment wrapText="1"/>
    </xf>
    <xf numFmtId="0" fontId="0" fillId="3" borderId="5" xfId="0" applyFill="1" applyBorder="1" applyAlignment="1">
      <alignment wrapText="1"/>
    </xf>
    <xf numFmtId="0" fontId="0" fillId="3" borderId="0" xfId="0" applyFill="1" applyAlignment="1">
      <alignment vertical="center" wrapText="1"/>
    </xf>
    <xf numFmtId="0" fontId="0" fillId="3" borderId="5" xfId="0" applyFill="1" applyBorder="1" applyAlignment="1">
      <alignment vertical="center" wrapText="1"/>
    </xf>
    <xf numFmtId="0" fontId="11" fillId="3" borderId="0" xfId="0" applyFont="1" applyFill="1" applyAlignment="1">
      <alignment vertical="center" wrapText="1"/>
    </xf>
    <xf numFmtId="0" fontId="11" fillId="3" borderId="5" xfId="0" applyFont="1" applyFill="1" applyBorder="1" applyAlignment="1">
      <alignment vertical="center" wrapText="1"/>
    </xf>
    <xf numFmtId="0" fontId="3" fillId="3" borderId="0" xfId="0" applyFont="1" applyFill="1" applyAlignment="1">
      <alignment wrapText="1"/>
    </xf>
    <xf numFmtId="172" fontId="56" fillId="0" borderId="7" xfId="0" applyNumberFormat="1" applyFont="1" applyBorder="1" applyAlignment="1">
      <alignment vertical="top"/>
    </xf>
    <xf numFmtId="172" fontId="40" fillId="9" borderId="5" xfId="0" applyNumberFormat="1" applyFont="1" applyFill="1" applyBorder="1" applyAlignment="1">
      <alignment horizontal="center"/>
    </xf>
    <xf numFmtId="172" fontId="56" fillId="0" borderId="7" xfId="0" applyNumberFormat="1" applyFont="1" applyBorder="1" applyAlignment="1">
      <alignment horizontal="center"/>
    </xf>
    <xf numFmtId="172" fontId="56" fillId="3" borderId="7" xfId="0" applyNumberFormat="1" applyFont="1" applyFill="1" applyBorder="1" applyAlignment="1">
      <alignment horizontal="center"/>
    </xf>
    <xf numFmtId="172" fontId="40" fillId="3" borderId="5" xfId="0" applyNumberFormat="1" applyFont="1" applyFill="1" applyBorder="1" applyAlignment="1">
      <alignment horizontal="center"/>
    </xf>
    <xf numFmtId="172" fontId="56" fillId="9" borderId="47" xfId="0" applyNumberFormat="1" applyFont="1" applyFill="1" applyBorder="1" applyAlignment="1">
      <alignment horizontal="center"/>
    </xf>
    <xf numFmtId="172" fontId="40" fillId="9" borderId="16" xfId="0" applyNumberFormat="1" applyFont="1" applyFill="1" applyBorder="1" applyAlignment="1">
      <alignment horizontal="center"/>
    </xf>
    <xf numFmtId="172" fontId="22" fillId="3" borderId="0" xfId="0" applyNumberFormat="1" applyFont="1" applyFill="1"/>
    <xf numFmtId="172" fontId="22" fillId="3" borderId="10" xfId="0" applyNumberFormat="1" applyFont="1" applyFill="1" applyBorder="1"/>
    <xf numFmtId="172" fontId="22" fillId="3" borderId="11" xfId="0" applyNumberFormat="1" applyFont="1" applyFill="1" applyBorder="1"/>
    <xf numFmtId="172" fontId="14" fillId="3" borderId="0" xfId="0" applyNumberFormat="1" applyFont="1" applyFill="1"/>
    <xf numFmtId="172" fontId="14" fillId="3" borderId="10" xfId="0" applyNumberFormat="1" applyFont="1" applyFill="1" applyBorder="1"/>
    <xf numFmtId="172" fontId="14" fillId="3" borderId="11" xfId="0" applyNumberFormat="1" applyFont="1" applyFill="1" applyBorder="1"/>
    <xf numFmtId="172" fontId="14" fillId="3" borderId="0" xfId="0" applyNumberFormat="1" applyFont="1" applyFill="1" applyProtection="1">
      <protection locked="0"/>
    </xf>
    <xf numFmtId="172" fontId="14" fillId="3" borderId="10" xfId="0" applyNumberFormat="1" applyFont="1" applyFill="1" applyBorder="1" applyProtection="1">
      <protection locked="0"/>
    </xf>
    <xf numFmtId="172" fontId="14" fillId="3" borderId="11" xfId="0" applyNumberFormat="1" applyFont="1" applyFill="1" applyBorder="1" applyProtection="1">
      <protection locked="0"/>
    </xf>
    <xf numFmtId="172" fontId="14" fillId="3" borderId="12" xfId="0" applyNumberFormat="1" applyFont="1" applyFill="1" applyBorder="1" applyProtection="1">
      <protection locked="0"/>
    </xf>
    <xf numFmtId="172" fontId="14" fillId="3" borderId="2" xfId="0" applyNumberFormat="1" applyFont="1" applyFill="1" applyBorder="1" applyProtection="1">
      <protection locked="0"/>
    </xf>
    <xf numFmtId="172" fontId="14" fillId="3" borderId="13" xfId="0" applyNumberFormat="1" applyFont="1" applyFill="1" applyBorder="1" applyProtection="1">
      <protection locked="0"/>
    </xf>
    <xf numFmtId="0" fontId="17" fillId="3" borderId="0" xfId="11" applyFont="1" applyFill="1" applyAlignment="1">
      <alignment horizontal="center" vertical="center" textRotation="90"/>
    </xf>
    <xf numFmtId="0" fontId="0" fillId="3" borderId="0" xfId="0" applyFill="1" applyBorder="1" applyAlignment="1">
      <alignment wrapText="1"/>
    </xf>
    <xf numFmtId="0" fontId="2" fillId="3" borderId="0" xfId="0" applyFont="1" applyFill="1" applyBorder="1" applyAlignment="1">
      <alignment wrapText="1"/>
    </xf>
    <xf numFmtId="0" fontId="0" fillId="3" borderId="0" xfId="0" applyFill="1" applyBorder="1"/>
    <xf numFmtId="0" fontId="66" fillId="3" borderId="5" xfId="0" applyFont="1" applyFill="1" applyBorder="1" applyAlignment="1">
      <alignment wrapText="1"/>
    </xf>
    <xf numFmtId="0" fontId="61" fillId="3" borderId="5" xfId="0" applyFont="1" applyFill="1" applyBorder="1" applyAlignment="1">
      <alignment wrapText="1"/>
    </xf>
    <xf numFmtId="0" fontId="66" fillId="0" borderId="5" xfId="0" applyFont="1" applyBorder="1" applyAlignment="1">
      <alignment wrapText="1"/>
    </xf>
    <xf numFmtId="0" fontId="0" fillId="0" borderId="0" xfId="0" applyBorder="1"/>
    <xf numFmtId="0" fontId="34" fillId="0" borderId="23" xfId="0" applyFont="1" applyBorder="1" applyAlignment="1">
      <alignment horizontal="left" vertical="center" wrapText="1"/>
    </xf>
    <xf numFmtId="0" fontId="41" fillId="0" borderId="24" xfId="0" applyFont="1" applyBorder="1" applyAlignment="1">
      <alignment horizontal="left" vertical="center" wrapText="1"/>
    </xf>
    <xf numFmtId="0" fontId="0" fillId="0" borderId="24" xfId="0" applyBorder="1"/>
    <xf numFmtId="0" fontId="0" fillId="0" borderId="25" xfId="0" applyBorder="1" applyAlignment="1">
      <alignment horizontal="center"/>
    </xf>
    <xf numFmtId="0" fontId="34" fillId="0" borderId="26" xfId="0" applyFont="1" applyBorder="1" applyAlignment="1">
      <alignment horizontal="left" vertical="center"/>
    </xf>
    <xf numFmtId="0" fontId="41" fillId="0" borderId="5" xfId="0" applyFont="1" applyBorder="1" applyAlignment="1">
      <alignment horizontal="left" vertical="center" wrapText="1"/>
    </xf>
    <xf numFmtId="0" fontId="0" fillId="0" borderId="27" xfId="0" applyBorder="1" applyAlignment="1">
      <alignment horizontal="center"/>
    </xf>
    <xf numFmtId="0" fontId="3" fillId="0" borderId="28" xfId="11" applyBorder="1"/>
    <xf numFmtId="0" fontId="3" fillId="3" borderId="74" xfId="11" applyFill="1" applyBorder="1" applyAlignment="1">
      <alignment vertical="center" wrapText="1"/>
    </xf>
    <xf numFmtId="0" fontId="3" fillId="3" borderId="74" xfId="11" applyFill="1" applyBorder="1"/>
    <xf numFmtId="0" fontId="17" fillId="3" borderId="74" xfId="11" applyFont="1" applyFill="1" applyBorder="1" applyAlignment="1">
      <alignment horizontal="center" vertical="center" wrapText="1"/>
    </xf>
    <xf numFmtId="0" fontId="17" fillId="3" borderId="20" xfId="11" applyFont="1" applyFill="1" applyBorder="1" applyAlignment="1">
      <alignment horizontal="center" vertical="center" wrapText="1"/>
    </xf>
    <xf numFmtId="0" fontId="17" fillId="3" borderId="76" xfId="11" applyFont="1" applyFill="1" applyBorder="1" applyAlignment="1">
      <alignment horizontal="center" vertical="center" wrapText="1"/>
    </xf>
    <xf numFmtId="0" fontId="3" fillId="3" borderId="76" xfId="11" applyFill="1" applyBorder="1"/>
    <xf numFmtId="0" fontId="3" fillId="3" borderId="77" xfId="11" applyFill="1" applyBorder="1"/>
    <xf numFmtId="0" fontId="3" fillId="3" borderId="77" xfId="11" applyFill="1" applyBorder="1" applyAlignment="1">
      <alignment wrapText="1"/>
    </xf>
    <xf numFmtId="0" fontId="3" fillId="3" borderId="78" xfId="11" applyFill="1" applyBorder="1"/>
    <xf numFmtId="0" fontId="4" fillId="0" borderId="79" xfId="9" applyBorder="1"/>
    <xf numFmtId="0" fontId="4" fillId="0" borderId="14" xfId="9" applyBorder="1"/>
    <xf numFmtId="0" fontId="34" fillId="0" borderId="14" xfId="9" applyFont="1" applyBorder="1" applyAlignment="1">
      <alignment horizontal="left" vertical="center"/>
    </xf>
    <xf numFmtId="0" fontId="4" fillId="0" borderId="18" xfId="9" applyBorder="1" applyAlignment="1">
      <alignment wrapText="1"/>
    </xf>
    <xf numFmtId="0" fontId="3" fillId="0" borderId="79" xfId="11" applyBorder="1" applyAlignment="1">
      <alignment vertical="center" wrapText="1"/>
    </xf>
    <xf numFmtId="0" fontId="3" fillId="0" borderId="14" xfId="11" applyBorder="1" applyAlignment="1">
      <alignment vertical="center" wrapText="1"/>
    </xf>
    <xf numFmtId="0" fontId="3" fillId="0" borderId="0" xfId="11" applyBorder="1"/>
    <xf numFmtId="0" fontId="3" fillId="0" borderId="14" xfId="11" applyBorder="1"/>
    <xf numFmtId="0" fontId="3" fillId="0" borderId="80" xfId="11" applyBorder="1"/>
    <xf numFmtId="0" fontId="17" fillId="12" borderId="19" xfId="9" applyFont="1" applyFill="1" applyBorder="1" applyAlignment="1">
      <alignment horizontal="center" vertical="center" wrapText="1"/>
    </xf>
    <xf numFmtId="0" fontId="40" fillId="12" borderId="19" xfId="9" applyFont="1" applyFill="1" applyBorder="1" applyAlignment="1">
      <alignment horizontal="center" vertical="center" wrapText="1"/>
    </xf>
    <xf numFmtId="0" fontId="17" fillId="12" borderId="20" xfId="9" applyFont="1" applyFill="1" applyBorder="1" applyAlignment="1">
      <alignment horizontal="center" vertical="center" wrapText="1"/>
    </xf>
    <xf numFmtId="0" fontId="17" fillId="8" borderId="73" xfId="11" applyFont="1" applyFill="1" applyBorder="1" applyAlignment="1">
      <alignment horizontal="center" vertical="center" textRotation="90"/>
    </xf>
    <xf numFmtId="0" fontId="17" fillId="8" borderId="75" xfId="11" applyFont="1" applyFill="1" applyBorder="1" applyAlignment="1">
      <alignment horizontal="center" vertical="center" textRotation="90"/>
    </xf>
    <xf numFmtId="0" fontId="17" fillId="8" borderId="43" xfId="11" applyFont="1" applyFill="1" applyBorder="1" applyAlignment="1">
      <alignment horizontal="center" vertical="center" textRotation="90"/>
    </xf>
    <xf numFmtId="0" fontId="17" fillId="12" borderId="38" xfId="9" applyFont="1" applyFill="1" applyBorder="1" applyAlignment="1">
      <alignment horizontal="center"/>
    </xf>
    <xf numFmtId="0" fontId="17" fillId="12" borderId="17" xfId="9" applyFont="1" applyFill="1" applyBorder="1" applyAlignment="1">
      <alignment horizontal="center"/>
    </xf>
    <xf numFmtId="0" fontId="17" fillId="12" borderId="18" xfId="9" applyFont="1" applyFill="1" applyBorder="1" applyAlignment="1">
      <alignment horizontal="center"/>
    </xf>
    <xf numFmtId="0" fontId="17" fillId="6" borderId="3" xfId="9" applyFont="1" applyFill="1" applyBorder="1" applyAlignment="1">
      <alignment horizontal="center"/>
    </xf>
    <xf numFmtId="0" fontId="17" fillId="6" borderId="9" xfId="9" applyFont="1" applyFill="1" applyBorder="1" applyAlignment="1">
      <alignment horizontal="center"/>
    </xf>
    <xf numFmtId="0" fontId="17" fillId="10" borderId="73" xfId="9" applyFont="1" applyFill="1" applyBorder="1" applyAlignment="1">
      <alignment horizontal="center" vertical="center" textRotation="90" wrapText="1"/>
    </xf>
    <xf numFmtId="0" fontId="17" fillId="10" borderId="75" xfId="9" applyFont="1" applyFill="1" applyBorder="1" applyAlignment="1">
      <alignment horizontal="center" vertical="center" textRotation="90" wrapText="1"/>
    </xf>
    <xf numFmtId="0" fontId="17" fillId="10" borderId="43" xfId="9" applyFont="1" applyFill="1" applyBorder="1" applyAlignment="1">
      <alignment horizontal="center" vertical="center" textRotation="90" wrapText="1"/>
    </xf>
    <xf numFmtId="0" fontId="17" fillId="11" borderId="75" xfId="9" applyFont="1" applyFill="1" applyBorder="1" applyAlignment="1">
      <alignment horizontal="center" vertical="center" textRotation="90" wrapText="1"/>
    </xf>
    <xf numFmtId="0" fontId="17" fillId="11" borderId="43" xfId="9" applyFont="1" applyFill="1" applyBorder="1" applyAlignment="1">
      <alignment horizontal="center" vertical="center" textRotation="90" wrapText="1"/>
    </xf>
    <xf numFmtId="0" fontId="17" fillId="7" borderId="73" xfId="11" applyFont="1" applyFill="1" applyBorder="1" applyAlignment="1">
      <alignment horizontal="center" vertical="center" textRotation="90"/>
    </xf>
    <xf numFmtId="0" fontId="17" fillId="7" borderId="75" xfId="11" applyFont="1" applyFill="1" applyBorder="1" applyAlignment="1">
      <alignment horizontal="center" vertical="center" textRotation="90"/>
    </xf>
    <xf numFmtId="0" fontId="17" fillId="7" borderId="43" xfId="11" applyFont="1" applyFill="1" applyBorder="1" applyAlignment="1">
      <alignment horizontal="center" vertical="center" textRotation="90"/>
    </xf>
    <xf numFmtId="0" fontId="22" fillId="3" borderId="4" xfId="0" applyFont="1" applyFill="1" applyBorder="1" applyAlignment="1">
      <alignment horizontal="center"/>
    </xf>
    <xf numFmtId="0" fontId="22" fillId="3" borderId="14" xfId="0" applyFont="1" applyFill="1" applyBorder="1" applyAlignment="1">
      <alignment horizontal="center"/>
    </xf>
    <xf numFmtId="0" fontId="22" fillId="3" borderId="2" xfId="0" applyFont="1" applyFill="1" applyBorder="1" applyAlignment="1">
      <alignment horizontal="center"/>
    </xf>
    <xf numFmtId="0" fontId="22" fillId="3" borderId="13" xfId="0" applyFont="1" applyFill="1" applyBorder="1" applyAlignment="1">
      <alignment horizontal="center"/>
    </xf>
    <xf numFmtId="0" fontId="17" fillId="3" borderId="5" xfId="3" applyFont="1" applyFill="1" applyBorder="1" applyAlignment="1">
      <alignment horizontal="center" vertical="center"/>
    </xf>
    <xf numFmtId="40" fontId="17" fillId="3" borderId="5" xfId="3" applyNumberFormat="1" applyFont="1" applyFill="1" applyBorder="1" applyAlignment="1">
      <alignment horizontal="center" vertical="center"/>
    </xf>
    <xf numFmtId="40" fontId="17" fillId="3" borderId="5" xfId="3" applyNumberFormat="1" applyFont="1" applyFill="1" applyBorder="1" applyAlignment="1">
      <alignment horizontal="center" vertical="center" wrapText="1"/>
    </xf>
    <xf numFmtId="0" fontId="17" fillId="3" borderId="6" xfId="3" applyFont="1" applyFill="1" applyBorder="1" applyAlignment="1">
      <alignment horizontal="center" vertical="center"/>
    </xf>
    <xf numFmtId="0" fontId="17" fillId="3" borderId="7" xfId="3" applyFont="1" applyFill="1" applyBorder="1" applyAlignment="1">
      <alignment horizontal="center" vertical="center"/>
    </xf>
    <xf numFmtId="0" fontId="1" fillId="3" borderId="10" xfId="0" applyFont="1" applyFill="1" applyBorder="1"/>
    <xf numFmtId="0" fontId="1" fillId="0" borderId="5" xfId="0" applyFont="1" applyBorder="1" applyAlignment="1">
      <alignment horizontal="center" vertical="center" wrapText="1"/>
    </xf>
    <xf numFmtId="0" fontId="1" fillId="3" borderId="7" xfId="0" applyFont="1" applyFill="1" applyBorder="1" applyAlignment="1">
      <alignment wrapText="1"/>
    </xf>
    <xf numFmtId="0" fontId="1" fillId="0" borderId="0" xfId="0" applyFont="1" applyAlignment="1">
      <alignment horizontal="left" vertical="center"/>
    </xf>
    <xf numFmtId="0" fontId="1" fillId="3" borderId="0" xfId="0" applyFont="1" applyFill="1" applyAlignment="1">
      <alignment vertical="center"/>
    </xf>
    <xf numFmtId="0" fontId="1" fillId="3" borderId="0" xfId="0" applyFont="1" applyFill="1" applyAlignment="1">
      <alignment horizontal="right" vertical="center"/>
    </xf>
    <xf numFmtId="0" fontId="1" fillId="0" borderId="0" xfId="0" applyFont="1" applyAlignment="1">
      <alignment vertical="center"/>
    </xf>
  </cellXfs>
  <cellStyles count="12">
    <cellStyle name="Calculation 2" xfId="7" xr:uid="{00000000-0005-0000-0000-000000000000}"/>
    <cellStyle name="Comma" xfId="4" builtinId="3"/>
    <cellStyle name="Currency" xfId="5" builtinId="4"/>
    <cellStyle name="Hyperlink" xfId="6" builtinId="8"/>
    <cellStyle name="Input" xfId="2" builtinId="20"/>
    <cellStyle name="Input 2" xfId="8" xr:uid="{00000000-0005-0000-0000-000005000000}"/>
    <cellStyle name="Normal" xfId="0" builtinId="0"/>
    <cellStyle name="Normal 2" xfId="3" xr:uid="{00000000-0005-0000-0000-000007000000}"/>
    <cellStyle name="Normal 3" xfId="10" xr:uid="{5ABEC66C-4844-4E82-8935-8350666CFF16}"/>
    <cellStyle name="Normal 4" xfId="11" xr:uid="{DD7FED46-D1F9-426B-817F-5BD44DFBA264}"/>
    <cellStyle name="Normal_2. Capacity and Training" xfId="9" xr:uid="{00000000-0005-0000-0000-000008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hyperlink" Target="https://www.canada.ca/fr/agence-revenu/services/impot/entreprises/sujets/entreprise-individuelle-societe-personnes/declarer-vos-revenus-depenses-entreprise/reclamer-deduction-amortissement/categories-biens-amortissables.html" TargetMode="Externa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152400</xdr:rowOff>
    </xdr:from>
    <xdr:to>
      <xdr:col>4</xdr:col>
      <xdr:colOff>200025</xdr:colOff>
      <xdr:row>12</xdr:row>
      <xdr:rowOff>476250</xdr:rowOff>
    </xdr:to>
    <xdr:sp macro="" textlink="">
      <xdr:nvSpPr>
        <xdr:cNvPr id="2" name="TextBox 1">
          <a:extLst>
            <a:ext uri="{FF2B5EF4-FFF2-40B4-BE49-F238E27FC236}">
              <a16:creationId xmlns:a16="http://schemas.microsoft.com/office/drawing/2014/main" id="{B4322D3A-19A4-5AEC-2185-A288D6A68C9E}"/>
            </a:ext>
          </a:extLst>
        </xdr:cNvPr>
        <xdr:cNvSpPr txBox="1"/>
      </xdr:nvSpPr>
      <xdr:spPr>
        <a:xfrm>
          <a:off x="104775" y="152400"/>
          <a:ext cx="6819900" cy="52387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TABLEAU 1. Plan de production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En raison de la nature diversifiée de l’aquaculture, il devient irréaliste de fournir un modèle qui fonctionne pour l’ensemble des scénarios. Si vous avez déjà créé un plan de production style tableur Excel, veuillez supprimer la présente section, puis coller votre plan ici ainsi qu’à l’annexe A (modèle d’analyse de rentabilisation).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Si vous ne disposez d’aucun plan ou si vous avez besoin d’aide, n’hésitez pas à communiquer avec le conseiller en aquaculture de l’Équipe de soutien à l’expansion des entreprises (ESEE).</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Assurez-vous que le plan de production contient bien les éléments suivants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rgbClr val="FF0000"/>
              </a:solidFill>
              <a:effectLst/>
              <a:latin typeface="+mn-lt"/>
              <a:ea typeface="+mn-ea"/>
              <a:cs typeface="+mn-cs"/>
            </a:rPr>
            <a:t>1) l’échéancier par espèce;</a:t>
          </a:r>
          <a:endParaRPr lang="en-US" sz="1100">
            <a:solidFill>
              <a:srgbClr val="FF0000"/>
            </a:solidFill>
            <a:effectLst/>
            <a:latin typeface="+mn-lt"/>
            <a:ea typeface="+mn-ea"/>
            <a:cs typeface="+mn-cs"/>
          </a:endParaRPr>
        </a:p>
        <a:p>
          <a:r>
            <a:rPr lang="fr-CA" sz="1100">
              <a:solidFill>
                <a:srgbClr val="FF0000"/>
              </a:solidFill>
              <a:effectLst/>
              <a:latin typeface="+mn-lt"/>
              <a:ea typeface="+mn-ea"/>
              <a:cs typeface="+mn-cs"/>
            </a:rPr>
            <a:t>2) la biomasse initiale et finale, tenant compte de la mortalité;</a:t>
          </a:r>
          <a:endParaRPr lang="en-US" sz="1100">
            <a:solidFill>
              <a:srgbClr val="FF0000"/>
            </a:solidFill>
            <a:effectLst/>
            <a:latin typeface="+mn-lt"/>
            <a:ea typeface="+mn-ea"/>
            <a:cs typeface="+mn-cs"/>
          </a:endParaRPr>
        </a:p>
        <a:p>
          <a:r>
            <a:rPr lang="fr-CA" sz="1100">
              <a:solidFill>
                <a:srgbClr val="FF0000"/>
              </a:solidFill>
              <a:effectLst/>
              <a:latin typeface="+mn-lt"/>
              <a:ea typeface="+mn-ea"/>
              <a:cs typeface="+mn-cs"/>
            </a:rPr>
            <a:t>3) des descriptions claires des changements dans les niveaux de production ou des variations dans les résultats prévus;</a:t>
          </a:r>
          <a:endParaRPr lang="en-US" sz="1100">
            <a:solidFill>
              <a:srgbClr val="FF0000"/>
            </a:solidFill>
            <a:effectLst/>
            <a:latin typeface="+mn-lt"/>
            <a:ea typeface="+mn-ea"/>
            <a:cs typeface="+mn-cs"/>
          </a:endParaRPr>
        </a:p>
        <a:p>
          <a:r>
            <a:rPr lang="fr-CA" sz="1100">
              <a:solidFill>
                <a:srgbClr val="FF0000"/>
              </a:solidFill>
              <a:effectLst/>
              <a:latin typeface="+mn-lt"/>
              <a:ea typeface="+mn-ea"/>
              <a:cs typeface="+mn-cs"/>
            </a:rPr>
            <a:t>4) des prévisions sur un minimum de 10 ans (si la production plafonne, le plan doit en tenir compte).</a:t>
          </a:r>
          <a:endParaRPr lang="en-US" sz="1100">
            <a:solidFill>
              <a:srgbClr val="FF0000"/>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utiliser la section NOTES pour ajouter au plan de production des renseignements non liés aux données.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plans de production doivent indiquer la biomasse totale dans l’eau et la récolte prévue dans la section pertinente du plan.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La mortalité devrait être assortie d’un pourcentage fixe qui varie en fonction de l’âge du groupe; vous devez expliquer comment vous avez procédé pour en arriver à ce pourcentage et indiquer les références consultées si possible (si une moyenne globale convenait mieux, veuillez fournir l’explication dans la section NOTES).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estimations des ventes doivent tenir compte de l’établissement du prix à la ferme; il faut aussi expliquer dans la section NOTES comment il a été possible d’en arriver à ce prix.</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L’unité de vente doit être indiquée dans le titre de la colonne, tandis que la valeur doit être inscrite dans le tableur. Voici des exemples : à l’unité, à la douzaine, en livres, en mètres, en tonnes.</a:t>
          </a:r>
          <a:endParaRPr lang="en-US" sz="1100">
            <a:solidFill>
              <a:schemeClr val="dk1"/>
            </a:solidFill>
            <a:effectLst/>
            <a:latin typeface="+mn-lt"/>
            <a:ea typeface="+mn-ea"/>
            <a:cs typeface="+mn-cs"/>
          </a:endParaRP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82550</xdr:rowOff>
    </xdr:from>
    <xdr:to>
      <xdr:col>12</xdr:col>
      <xdr:colOff>25400</xdr:colOff>
      <xdr:row>3</xdr:row>
      <xdr:rowOff>120650</xdr:rowOff>
    </xdr:to>
    <xdr:sp macro="" textlink="">
      <xdr:nvSpPr>
        <xdr:cNvPr id="2" name="TextBox 1">
          <a:extLst>
            <a:ext uri="{FF2B5EF4-FFF2-40B4-BE49-F238E27FC236}">
              <a16:creationId xmlns:a16="http://schemas.microsoft.com/office/drawing/2014/main" id="{BF53B77F-8067-844A-9586-BD4FF0BBACD0}"/>
            </a:ext>
          </a:extLst>
        </xdr:cNvPr>
        <xdr:cNvSpPr txBox="1"/>
      </xdr:nvSpPr>
      <xdr:spPr>
        <a:xfrm>
          <a:off x="736600" y="514350"/>
          <a:ext cx="10198100" cy="273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ca" sz="1100" b="1" baseline="0">
              <a:solidFill>
                <a:schemeClr val="dk1"/>
              </a:solidFill>
              <a:effectLst/>
              <a:latin typeface="+mn-lt"/>
              <a:ea typeface="+mn-ea"/>
              <a:cs typeface="+mn-cs"/>
            </a:rPr>
            <a:t>Utilisez ce tableau pour présenter un bilan des emplois créés par le projet au cours de l’exercice précédent (2024-2025), le cas échéant. </a:t>
          </a:r>
          <a:r>
            <a:rPr lang="fr-ca" sz="1100" b="1" u="sng" baseline="0">
              <a:solidFill>
                <a:schemeClr val="dk1"/>
              </a:solidFill>
              <a:effectLst/>
              <a:latin typeface="+mn-lt"/>
              <a:ea typeface="+mn-ea"/>
              <a:cs typeface="+mn-cs"/>
            </a:rPr>
            <a:t>Veuillez utiliser des chiffres, et non des symboles</a:t>
          </a:r>
          <a:r>
            <a:rPr lang="fr-ca" sz="1100" b="1" baseline="0">
              <a:solidFill>
                <a:schemeClr val="dk1"/>
              </a:solidFill>
              <a:effectLst/>
              <a:latin typeface="+mn-lt"/>
              <a:ea typeface="+mn-ea"/>
              <a:cs typeface="+mn-cs"/>
            </a:rPr>
            <a:t> (p. ex. X) pour remplir le tableau. </a:t>
          </a:r>
        </a:p>
      </xdr:txBody>
    </xdr:sp>
    <xdr:clientData/>
  </xdr:twoCellAnchor>
  <xdr:twoCellAnchor>
    <xdr:from>
      <xdr:col>1</xdr:col>
      <xdr:colOff>0</xdr:colOff>
      <xdr:row>17</xdr:row>
      <xdr:rowOff>101600</xdr:rowOff>
    </xdr:from>
    <xdr:to>
      <xdr:col>11</xdr:col>
      <xdr:colOff>63500</xdr:colOff>
      <xdr:row>18</xdr:row>
      <xdr:rowOff>133350</xdr:rowOff>
    </xdr:to>
    <xdr:sp macro="" textlink="">
      <xdr:nvSpPr>
        <xdr:cNvPr id="3" name="TextBox 2">
          <a:extLst>
            <a:ext uri="{FF2B5EF4-FFF2-40B4-BE49-F238E27FC236}">
              <a16:creationId xmlns:a16="http://schemas.microsoft.com/office/drawing/2014/main" id="{52F74851-A441-4D16-B8E4-6E6999149C6E}"/>
            </a:ext>
          </a:extLst>
        </xdr:cNvPr>
        <xdr:cNvSpPr txBox="1"/>
      </xdr:nvSpPr>
      <xdr:spPr>
        <a:xfrm>
          <a:off x="736600" y="3600450"/>
          <a:ext cx="9613900" cy="2667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ca" sz="1050" b="1" baseline="0"/>
            <a:t>Utilisez ce tableau pour présenter les nouveaux emplois qui seront créés par le projet proposé (ne pas inclure les emplois actuels figurant dans le tableau 8A du formulaire d’emploi).</a:t>
          </a:r>
        </a:p>
        <a:p>
          <a:pPr marL="0" marR="0" lvl="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twoCellAnchor>
    <xdr:from>
      <xdr:col>0</xdr:col>
      <xdr:colOff>215900</xdr:colOff>
      <xdr:row>0</xdr:row>
      <xdr:rowOff>82550</xdr:rowOff>
    </xdr:from>
    <xdr:to>
      <xdr:col>6</xdr:col>
      <xdr:colOff>95250</xdr:colOff>
      <xdr:row>0</xdr:row>
      <xdr:rowOff>1619250</xdr:rowOff>
    </xdr:to>
    <xdr:sp macro="" textlink="">
      <xdr:nvSpPr>
        <xdr:cNvPr id="4" name="TextBox 3">
          <a:extLst>
            <a:ext uri="{FF2B5EF4-FFF2-40B4-BE49-F238E27FC236}">
              <a16:creationId xmlns:a16="http://schemas.microsoft.com/office/drawing/2014/main" id="{3C5024C4-B99F-DCCA-ED00-A7AB20287D46}"/>
            </a:ext>
          </a:extLst>
        </xdr:cNvPr>
        <xdr:cNvSpPr txBox="1"/>
      </xdr:nvSpPr>
      <xdr:spPr>
        <a:xfrm>
          <a:off x="215900" y="82550"/>
          <a:ext cx="6661150" cy="15367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TABLEAU 8. Emplois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saisir uniquement des chiffres (aucun symbole).</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Au tableau 8A, veuillez énumérer tous les emplois se rapportant aux activités en cours visées par le projet soumis.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N’hésitez pas à adapter le type d’emploi et le poste pour améliorer l’harmonisation avec vos activités.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Au tableau 8B, entrez uniquement les emplois que vous envisagez de créer par suite de votre projet.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totaux des tableaux 8A et 8B devraient indiquer le niveau d’emploi prévu pour vos activités après le projet.</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105682</xdr:rowOff>
    </xdr:from>
    <xdr:to>
      <xdr:col>7</xdr:col>
      <xdr:colOff>625929</xdr:colOff>
      <xdr:row>12</xdr:row>
      <xdr:rowOff>13607</xdr:rowOff>
    </xdr:to>
    <xdr:sp macro="" textlink="">
      <xdr:nvSpPr>
        <xdr:cNvPr id="2" name="TextBox 1">
          <a:extLst>
            <a:ext uri="{FF2B5EF4-FFF2-40B4-BE49-F238E27FC236}">
              <a16:creationId xmlns:a16="http://schemas.microsoft.com/office/drawing/2014/main" id="{8E59A7CD-8F27-4153-18D2-AA2D4F688C5A}"/>
            </a:ext>
          </a:extLst>
        </xdr:cNvPr>
        <xdr:cNvSpPr txBox="1"/>
      </xdr:nvSpPr>
      <xdr:spPr>
        <a:xfrm>
          <a:off x="190500" y="105682"/>
          <a:ext cx="9116786" cy="545963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TABLEAU 1. Plan de production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En raison de la nature diversifiée de l’aquaculture, il devient irréaliste de fournir un modèle qui fonctionne pour l’ensemble des scénarios. Si vous avez déjà créé un plan de production style tableur Excel, veuillez supprimer la présente section, puis coller votre plan ici ainsi qu’à l’annexe A (modèle d’analyse de rentabilisation).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Si vous ne disposez d’aucun plan ou si vous avez besoin d’aide, n’hésitez pas à communiquer avec le conseiller en aquaculture de l’Équipe de soutien à l’expansion des entreprises (ESEE).</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Assurez-vous que le plan de production contient bien les éléments suivants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rgbClr val="FF0000"/>
              </a:solidFill>
              <a:effectLst/>
              <a:latin typeface="+mn-lt"/>
              <a:ea typeface="+mn-ea"/>
              <a:cs typeface="+mn-cs"/>
            </a:rPr>
            <a:t>1) l’échéancier par espèce;</a:t>
          </a:r>
          <a:endParaRPr lang="en-US" sz="1100">
            <a:solidFill>
              <a:srgbClr val="FF0000"/>
            </a:solidFill>
            <a:effectLst/>
            <a:latin typeface="+mn-lt"/>
            <a:ea typeface="+mn-ea"/>
            <a:cs typeface="+mn-cs"/>
          </a:endParaRPr>
        </a:p>
        <a:p>
          <a:r>
            <a:rPr lang="fr-CA" sz="1100">
              <a:solidFill>
                <a:srgbClr val="FF0000"/>
              </a:solidFill>
              <a:effectLst/>
              <a:latin typeface="+mn-lt"/>
              <a:ea typeface="+mn-ea"/>
              <a:cs typeface="+mn-cs"/>
            </a:rPr>
            <a:t>2) la biomasse initiale et finale, tenant compte de la mortalité;</a:t>
          </a:r>
          <a:endParaRPr lang="en-US" sz="1100">
            <a:solidFill>
              <a:srgbClr val="FF0000"/>
            </a:solidFill>
            <a:effectLst/>
            <a:latin typeface="+mn-lt"/>
            <a:ea typeface="+mn-ea"/>
            <a:cs typeface="+mn-cs"/>
          </a:endParaRPr>
        </a:p>
        <a:p>
          <a:r>
            <a:rPr lang="fr-CA" sz="1100">
              <a:solidFill>
                <a:srgbClr val="FF0000"/>
              </a:solidFill>
              <a:effectLst/>
              <a:latin typeface="+mn-lt"/>
              <a:ea typeface="+mn-ea"/>
              <a:cs typeface="+mn-cs"/>
            </a:rPr>
            <a:t>3) des descriptions claires des changements dans les niveaux de production ou des variations dans les résultats prévus;</a:t>
          </a:r>
          <a:endParaRPr lang="en-US" sz="1100">
            <a:solidFill>
              <a:srgbClr val="FF0000"/>
            </a:solidFill>
            <a:effectLst/>
            <a:latin typeface="+mn-lt"/>
            <a:ea typeface="+mn-ea"/>
            <a:cs typeface="+mn-cs"/>
          </a:endParaRPr>
        </a:p>
        <a:p>
          <a:r>
            <a:rPr lang="fr-CA" sz="1100">
              <a:solidFill>
                <a:srgbClr val="FF0000"/>
              </a:solidFill>
              <a:effectLst/>
              <a:latin typeface="+mn-lt"/>
              <a:ea typeface="+mn-ea"/>
              <a:cs typeface="+mn-cs"/>
            </a:rPr>
            <a:t>4) des prévisions sur un minimum de 10 ans (si la production plafonne, le plan doit en tenir compte).</a:t>
          </a:r>
          <a:endParaRPr lang="en-US" sz="1100">
            <a:solidFill>
              <a:srgbClr val="FF0000"/>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utiliser la section NOTES pour ajouter au plan de production des renseignements non liés aux données.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plans de production doivent indiquer la biomasse totale dans l’eau et la récolte prévue dans la section pertinente du plan.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La mortalité devrait être assortie d’un pourcentage fixe qui varie en fonction de l’âge du groupe; vous devez expliquer comment vous avez procédé pour en arriver à ce pourcentage et indiquer les références consultées si possible (si une moyenne globale convenait mieux, veuillez fournir l’explication dans la section NOTES).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estimations des ventes doivent tenir compte de l’établissement du prix à la ferme; il faut aussi expliquer dans la section NOTES comment il a été possible d’en arriver à ce prix.</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L’unité de vente doit être indiquée dans le titre de la colonne, tandis que la valeur doit être inscrite dans le tableur. Voici des exemples : à l’unité, à la douzaine, en livres, en mètres, en tonnes.</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171451</xdr:rowOff>
    </xdr:from>
    <xdr:to>
      <xdr:col>6</xdr:col>
      <xdr:colOff>514350</xdr:colOff>
      <xdr:row>9</xdr:row>
      <xdr:rowOff>247651</xdr:rowOff>
    </xdr:to>
    <xdr:sp macro="" textlink="">
      <xdr:nvSpPr>
        <xdr:cNvPr id="2" name="TextBox 1">
          <a:extLst>
            <a:ext uri="{FF2B5EF4-FFF2-40B4-BE49-F238E27FC236}">
              <a16:creationId xmlns:a16="http://schemas.microsoft.com/office/drawing/2014/main" id="{21DE810C-F064-8BAD-72AB-18E91B50D165}"/>
            </a:ext>
          </a:extLst>
        </xdr:cNvPr>
        <xdr:cNvSpPr txBox="1"/>
      </xdr:nvSpPr>
      <xdr:spPr>
        <a:xfrm>
          <a:off x="123825" y="171451"/>
          <a:ext cx="6648450" cy="48006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TABLEAU 1. Plan de production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En raison de la nature diversifiée de l’aquaculture, il devient irréaliste de fournir un modèle qui fonctionne pour l’ensemble des scénarios. Si vous avez déjà créé un plan de production style tableur Excel, veuillez supprimer la présente section, puis coller votre plan ici ainsi qu’à l’annexe A (modèle d’analyse de rentabilisation).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Si vous ne disposez d’aucun plan ou si vous avez besoin d’aide, n’hésitez pas à communiquer avec le conseiller en aquaculture de l’Équipe de soutien à l’expansion des entreprises (ESEE).</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Assurez-vous que le plan de production contient bien les éléments suivants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rgbClr val="FF0000"/>
              </a:solidFill>
              <a:effectLst/>
              <a:latin typeface="+mn-lt"/>
              <a:ea typeface="+mn-ea"/>
              <a:cs typeface="+mn-cs"/>
            </a:rPr>
            <a:t>1) l’échéancier par espèce;</a:t>
          </a:r>
          <a:endParaRPr lang="en-US" sz="1100">
            <a:solidFill>
              <a:srgbClr val="FF0000"/>
            </a:solidFill>
            <a:effectLst/>
            <a:latin typeface="+mn-lt"/>
            <a:ea typeface="+mn-ea"/>
            <a:cs typeface="+mn-cs"/>
          </a:endParaRPr>
        </a:p>
        <a:p>
          <a:r>
            <a:rPr lang="fr-CA" sz="1100">
              <a:solidFill>
                <a:srgbClr val="FF0000"/>
              </a:solidFill>
              <a:effectLst/>
              <a:latin typeface="+mn-lt"/>
              <a:ea typeface="+mn-ea"/>
              <a:cs typeface="+mn-cs"/>
            </a:rPr>
            <a:t>2) la biomasse initiale et finale, tenant compte de la mortalité;</a:t>
          </a:r>
          <a:endParaRPr lang="en-US" sz="1100">
            <a:solidFill>
              <a:srgbClr val="FF0000"/>
            </a:solidFill>
            <a:effectLst/>
            <a:latin typeface="+mn-lt"/>
            <a:ea typeface="+mn-ea"/>
            <a:cs typeface="+mn-cs"/>
          </a:endParaRPr>
        </a:p>
        <a:p>
          <a:r>
            <a:rPr lang="fr-CA" sz="1100">
              <a:solidFill>
                <a:srgbClr val="FF0000"/>
              </a:solidFill>
              <a:effectLst/>
              <a:latin typeface="+mn-lt"/>
              <a:ea typeface="+mn-ea"/>
              <a:cs typeface="+mn-cs"/>
            </a:rPr>
            <a:t>3) des descriptions claires des changements dans les niveaux de production ou des variations dans les résultats prévus;</a:t>
          </a:r>
          <a:endParaRPr lang="en-US" sz="1100">
            <a:solidFill>
              <a:srgbClr val="FF0000"/>
            </a:solidFill>
            <a:effectLst/>
            <a:latin typeface="+mn-lt"/>
            <a:ea typeface="+mn-ea"/>
            <a:cs typeface="+mn-cs"/>
          </a:endParaRPr>
        </a:p>
        <a:p>
          <a:r>
            <a:rPr lang="fr-CA" sz="1100">
              <a:solidFill>
                <a:srgbClr val="FF0000"/>
              </a:solidFill>
              <a:effectLst/>
              <a:latin typeface="+mn-lt"/>
              <a:ea typeface="+mn-ea"/>
              <a:cs typeface="+mn-cs"/>
            </a:rPr>
            <a:t>4) des prévisions sur un minimum de 10 ans (si la production plafonne, le plan doit en tenir compte).</a:t>
          </a:r>
          <a:endParaRPr lang="en-US" sz="1100">
            <a:solidFill>
              <a:srgbClr val="FF0000"/>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utiliser la section NOTES pour ajouter au plan de production des renseignements non liés aux données.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plans de production doivent indiquer la biomasse totale dans l’eau et la récolte prévue dans la section pertinente du plan.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La mortalité devrait être assortie d’un pourcentage fixe qui varie en fonction de l’âge du groupe; vous devez expliquer comment vous avez procédé pour en arriver à ce pourcentage et indiquer les références consultées si possible (si une moyenne globale convenait mieux, veuillez fournir l’explication dans la section NOTES).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estimations des ventes doivent tenir compte de l’établissement du prix à la ferme; il faut aussi expliquer dans la section NOTES comment il a été possible d’en arriver à ce prix.</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L’unité de vente doit être indiquée dans le titre de la colonne, tandis que la valeur doit être inscrite dans le tableur. Voici des exemples : à l’unité, à la douzaine, en livres, en mètres, en tonnes.</a:t>
          </a:r>
          <a:endParaRPr lang="en-US" sz="1100">
            <a:solidFill>
              <a:schemeClr val="dk1"/>
            </a:solidFill>
            <a:effectLst/>
            <a:latin typeface="+mn-lt"/>
            <a:ea typeface="+mn-ea"/>
            <a:cs typeface="+mn-cs"/>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11</xdr:col>
      <xdr:colOff>552450</xdr:colOff>
      <xdr:row>6</xdr:row>
      <xdr:rowOff>19050</xdr:rowOff>
    </xdr:to>
    <xdr:sp macro="" textlink="">
      <xdr:nvSpPr>
        <xdr:cNvPr id="3" name="TextBox 2">
          <a:extLst>
            <a:ext uri="{FF2B5EF4-FFF2-40B4-BE49-F238E27FC236}">
              <a16:creationId xmlns:a16="http://schemas.microsoft.com/office/drawing/2014/main" id="{0DB27E6E-A022-4552-B1C9-0606F0125702}"/>
            </a:ext>
          </a:extLst>
        </xdr:cNvPr>
        <xdr:cNvSpPr txBox="1"/>
      </xdr:nvSpPr>
      <xdr:spPr>
        <a:xfrm>
          <a:off x="0" y="381000"/>
          <a:ext cx="12582525" cy="8572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fr-ca" sz="1100" b="1">
              <a:solidFill>
                <a:schemeClr val="dk1"/>
              </a:solidFill>
              <a:effectLst/>
              <a:latin typeface="+mn-lt"/>
              <a:ea typeface="+mn-ea"/>
              <a:cs typeface="+mn-cs"/>
            </a:rPr>
            <a:t>Lors de la saisie de l’information, utilisez une ligne par personne.</a:t>
          </a:r>
          <a:r>
            <a:rPr lang="fr-ca" sz="1100" b="1" baseline="0">
              <a:solidFill>
                <a:schemeClr val="dk1"/>
              </a:solidFill>
              <a:effectLst/>
              <a:latin typeface="+mn-lt"/>
              <a:ea typeface="+mn-ea"/>
              <a:cs typeface="+mn-cs"/>
            </a:rPr>
            <a:t> Dans l’historique de la formation,</a:t>
          </a:r>
          <a:r>
            <a:rPr lang="fr-ca" sz="1100" b="1">
              <a:solidFill>
                <a:schemeClr val="dk1"/>
              </a:solidFill>
              <a:effectLst/>
              <a:latin typeface="+mn-lt"/>
              <a:ea typeface="+mn-ea"/>
              <a:cs typeface="+mn-cs"/>
            </a:rPr>
            <a:t> inscrivez tous les cours et toutes les formations </a:t>
          </a:r>
          <a:r>
            <a:rPr lang="fr-ca" sz="1100" b="1" baseline="0">
              <a:solidFill>
                <a:schemeClr val="dk1"/>
              </a:solidFill>
              <a:effectLst/>
              <a:latin typeface="+mn-lt"/>
              <a:ea typeface="+mn-ea"/>
              <a:cs typeface="+mn-cs"/>
            </a:rPr>
            <a:t>que la personne a déjà suivis</a:t>
          </a:r>
          <a:r>
            <a:rPr lang="fr-ca" sz="1100" b="1">
              <a:solidFill>
                <a:schemeClr val="dk1"/>
              </a:solidFill>
              <a:effectLst/>
              <a:latin typeface="+mn-lt"/>
              <a:ea typeface="+mn-ea"/>
              <a:cs typeface="+mn-cs"/>
            </a:rPr>
            <a:t>.</a:t>
          </a:r>
          <a:r>
            <a:rPr lang="fr-ca" sz="1100" b="1" baseline="0">
              <a:solidFill>
                <a:schemeClr val="dk1"/>
              </a:solidFill>
              <a:effectLst/>
              <a:latin typeface="+mn-lt"/>
              <a:ea typeface="+mn-ea"/>
              <a:cs typeface="+mn-cs"/>
            </a:rPr>
            <a:t> S’il n’y en a pas, veuillez le mentionner. Dans la section Besoins de formation, indiquez la formation requise, à quel moment elle devrait être offerte (p. ex. mois, année) et indiquez le fournisseur (p. ex. nom de l’établissement, du mentor ou du consultant) et le mode de prestation. Si la formation est offerte par un mentor ou un consultant, ajouter la proposition ou le devis en annexe. Il faut également inclure la formation en cours d’emploi.</a:t>
          </a:r>
        </a:p>
      </xdr:txBody>
    </xdr:sp>
    <xdr:clientData/>
  </xdr:twoCellAnchor>
  <xdr:twoCellAnchor>
    <xdr:from>
      <xdr:col>1</xdr:col>
      <xdr:colOff>19050</xdr:colOff>
      <xdr:row>33</xdr:row>
      <xdr:rowOff>47625</xdr:rowOff>
    </xdr:from>
    <xdr:to>
      <xdr:col>8</xdr:col>
      <xdr:colOff>0</xdr:colOff>
      <xdr:row>37</xdr:row>
      <xdr:rowOff>142875</xdr:rowOff>
    </xdr:to>
    <xdr:cxnSp macro="">
      <xdr:nvCxnSpPr>
        <xdr:cNvPr id="2" name="Straight Connector 1">
          <a:extLst>
            <a:ext uri="{FF2B5EF4-FFF2-40B4-BE49-F238E27FC236}">
              <a16:creationId xmlns:a16="http://schemas.microsoft.com/office/drawing/2014/main" id="{4C34B9B8-8663-4798-885E-7969D9A1A752}"/>
            </a:ext>
          </a:extLst>
        </xdr:cNvPr>
        <xdr:cNvCxnSpPr/>
      </xdr:nvCxnSpPr>
      <xdr:spPr>
        <a:xfrm flipV="1">
          <a:off x="1000125" y="7143750"/>
          <a:ext cx="8010525" cy="857250"/>
        </a:xfrm>
        <a:prstGeom prst="line">
          <a:avLst/>
        </a:prstGeom>
        <a:ln w="107950">
          <a:solidFill>
            <a:srgbClr val="FF0000">
              <a:alpha val="21000"/>
            </a:srgb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244929</xdr:colOff>
      <xdr:row>1</xdr:row>
      <xdr:rowOff>40823</xdr:rowOff>
    </xdr:from>
    <xdr:to>
      <xdr:col>3</xdr:col>
      <xdr:colOff>296182</xdr:colOff>
      <xdr:row>6</xdr:row>
      <xdr:rowOff>639537</xdr:rowOff>
    </xdr:to>
    <xdr:sp macro="" textlink="">
      <xdr:nvSpPr>
        <xdr:cNvPr id="3" name="TextBox 2">
          <a:extLst>
            <a:ext uri="{FF2B5EF4-FFF2-40B4-BE49-F238E27FC236}">
              <a16:creationId xmlns:a16="http://schemas.microsoft.com/office/drawing/2014/main" id="{4FF15192-A9B6-C44C-351E-D5117CDA7A98}"/>
            </a:ext>
          </a:extLst>
        </xdr:cNvPr>
        <xdr:cNvSpPr txBox="1"/>
      </xdr:nvSpPr>
      <xdr:spPr>
        <a:xfrm>
          <a:off x="244929" y="244930"/>
          <a:ext cx="5793467" cy="31432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TABLEAU 3. Coûts et budget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Il est essentiel de fournir le plus de détails possible et d’étayer tous les chiffres au moyen de devis ou d’explications.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Dressez la liste de tous les coûts d’investissement et d’exploitation qui sont directement liés au projet proposé.</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Indiquez toute autre source de financement autre que la SDA qui soutiendra le projet, le cas échéant.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Ajoutez des colonnes si vous avez accès à plus d’une source de financement supplémentaire.</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coûts d’exploitation ne sont pas admissibles au financement de la SDA; toutefois, les dépenses détaillées et les notes jouent un rôle clé pour comprendre le plan du projet et saisir l’incidence globale des coûts du projet.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utiliser la section NOTES pour expliquer ou détailler les dépenses prévues (tenir compte d’éléments comme les services de consultation ou le loyer et de leur variabilité; ventilez ensuite ces éléments de façon à énumérer leurs composantes).</a:t>
          </a:r>
          <a:endParaRPr lang="en-US" sz="1100">
            <a:solidFill>
              <a:schemeClr val="dk1"/>
            </a:solidFill>
            <a:effectLst/>
            <a:latin typeface="+mn-lt"/>
            <a:ea typeface="+mn-ea"/>
            <a:cs typeface="+mn-cs"/>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0</xdr:row>
      <xdr:rowOff>38099</xdr:rowOff>
    </xdr:from>
    <xdr:to>
      <xdr:col>3</xdr:col>
      <xdr:colOff>504825</xdr:colOff>
      <xdr:row>0</xdr:row>
      <xdr:rowOff>2159000</xdr:rowOff>
    </xdr:to>
    <xdr:sp macro="" textlink="">
      <xdr:nvSpPr>
        <xdr:cNvPr id="3" name="TextBox 2">
          <a:extLst>
            <a:ext uri="{FF2B5EF4-FFF2-40B4-BE49-F238E27FC236}">
              <a16:creationId xmlns:a16="http://schemas.microsoft.com/office/drawing/2014/main" id="{FFEA4DAA-2C9A-FC71-99AB-84C1D06C0A7F}"/>
            </a:ext>
          </a:extLst>
        </xdr:cNvPr>
        <xdr:cNvSpPr txBox="1"/>
      </xdr:nvSpPr>
      <xdr:spPr>
        <a:xfrm>
          <a:off x="38100" y="38099"/>
          <a:ext cx="7048500" cy="212090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TABLEAU 4. Coûts opérationnels courants et budget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Il est essentiel de fournir le plus de détails possible et d’étayer tous les chiffres au moyen de prix et/ou d’explications.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Énumérez tous les coûts opérationnels courants qui sont directement liés au site touché (et non pas à l’entreprise dans son ensemble).</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Indiquez toute autre source de financement autre que la SDA qui soutiendra le projet, le cas échéant.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Ajoutez des colonnes si vous avez accès à plus d’un volet de financement supplémentaire.</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Ajoutez des rangées au-dessus du dernier article pour inscrire davantage de détails dans vos dépenses.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utiliser la section NOTES pour expliquer ou détailler les dépenses prévues (tenir compte d’éléments comme les services de consultation ou le loyer et de leur variabilité; ventilez ensuite ces éléments de façon à énumérer leurs composantes).</a:t>
          </a:r>
          <a:endParaRPr lang="en-US" sz="1100">
            <a:solidFill>
              <a:schemeClr val="dk1"/>
            </a:solidFill>
            <a:effectLst/>
            <a:latin typeface="+mn-lt"/>
            <a:ea typeface="+mn-ea"/>
            <a:cs typeface="+mn-cs"/>
          </a:endParaRP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25400</xdr:rowOff>
    </xdr:from>
    <xdr:to>
      <xdr:col>7</xdr:col>
      <xdr:colOff>11112</xdr:colOff>
      <xdr:row>6</xdr:row>
      <xdr:rowOff>57150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4A745BF1-3698-4E17-96BE-87F5104A279B}"/>
            </a:ext>
            <a:ext uri="{147F2762-F138-4A5C-976F-8EAC2B608ADB}">
              <a16:predDERef xmlns:a16="http://schemas.microsoft.com/office/drawing/2014/main" pred="{09F0C049-682C-7F4E-8E64-CDC93B22FAEE}"/>
            </a:ext>
          </a:extLst>
        </xdr:cNvPr>
        <xdr:cNvSpPr txBox="1"/>
      </xdr:nvSpPr>
      <xdr:spPr>
        <a:xfrm>
          <a:off x="539750" y="1123950"/>
          <a:ext cx="7573962" cy="2286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050" b="1" u="none" baseline="0">
              <a:solidFill>
                <a:srgbClr val="0070C0"/>
              </a:solidFill>
            </a:rPr>
            <a:t>[Si vous souhaitez accéder au site Web de l’Agence du revenu du Canada sur les catégories de DPA pour les biens amortissables, cliquez ici.]</a:t>
          </a:r>
        </a:p>
      </xdr:txBody>
    </xdr:sp>
    <xdr:clientData/>
  </xdr:twoCellAnchor>
  <xdr:twoCellAnchor>
    <xdr:from>
      <xdr:col>0</xdr:col>
      <xdr:colOff>209550</xdr:colOff>
      <xdr:row>0</xdr:row>
      <xdr:rowOff>85725</xdr:rowOff>
    </xdr:from>
    <xdr:to>
      <xdr:col>6</xdr:col>
      <xdr:colOff>723900</xdr:colOff>
      <xdr:row>4</xdr:row>
      <xdr:rowOff>428625</xdr:rowOff>
    </xdr:to>
    <xdr:sp macro="" textlink="">
      <xdr:nvSpPr>
        <xdr:cNvPr id="2" name="TextBox 1">
          <a:extLst>
            <a:ext uri="{FF2B5EF4-FFF2-40B4-BE49-F238E27FC236}">
              <a16:creationId xmlns:a16="http://schemas.microsoft.com/office/drawing/2014/main" id="{3C0AD25B-E328-0E9A-59AA-E7883ADCD842}"/>
            </a:ext>
          </a:extLst>
        </xdr:cNvPr>
        <xdr:cNvSpPr txBox="1"/>
      </xdr:nvSpPr>
      <xdr:spPr>
        <a:xfrm>
          <a:off x="209550" y="85725"/>
          <a:ext cx="8629650" cy="16097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TABLEAU 5. Amortissement linéaire des immobilisations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dépenses d’immobilisation qui sont directement liées au projet sont saisies dans ce tableau à partir de la liste contenue à la section Coûts en capital du tableau Coûts et budget.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faire abstraction des dépenses d’exploitation.</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N’hésitez pas à modifier le présent tableau pour l’adapter à vos besoins s’il le faut.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L’amortissement des actifs est estimé en fonction des catégories de déduction pour amortissement (DPA) déterminées par l’Agence du revenu du Canada (ARC).</a:t>
          </a:r>
          <a:endParaRPr lang="en-US" sz="1100">
            <a:solidFill>
              <a:schemeClr val="dk1"/>
            </a:solidFill>
            <a:effectLst/>
            <a:latin typeface="+mn-lt"/>
            <a:ea typeface="+mn-ea"/>
            <a:cs typeface="+mn-cs"/>
          </a:endParaRP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120650</xdr:colOff>
      <xdr:row>1</xdr:row>
      <xdr:rowOff>1</xdr:rowOff>
    </xdr:from>
    <xdr:to>
      <xdr:col>3</xdr:col>
      <xdr:colOff>215900</xdr:colOff>
      <xdr:row>7</xdr:row>
      <xdr:rowOff>28576</xdr:rowOff>
    </xdr:to>
    <xdr:sp macro="" textlink="">
      <xdr:nvSpPr>
        <xdr:cNvPr id="2" name="TextBox 1">
          <a:extLst>
            <a:ext uri="{FF2B5EF4-FFF2-40B4-BE49-F238E27FC236}">
              <a16:creationId xmlns:a16="http://schemas.microsoft.com/office/drawing/2014/main" id="{EA28AEB9-E776-BC2A-17D3-B282882C8A29}"/>
            </a:ext>
          </a:extLst>
        </xdr:cNvPr>
        <xdr:cNvSpPr txBox="1"/>
      </xdr:nvSpPr>
      <xdr:spPr>
        <a:xfrm>
          <a:off x="120650" y="152401"/>
          <a:ext cx="6400800" cy="28575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TABLEAU 6. Estimations relatives au projet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fournir une ventilation détaillée des recettes annuelles générées et indiquer les hypothèses utilisées pour estimer ces mêmes recettes (p. ex. volume de produits vendus; prix à la ferme).</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Si l’on prévoit que les futures recettes augmenteront à un rythme supérieur à celui de l’inflation, veuillez fournir une explication concernant les hypothèses (p. ex. hausse prévue des prix, augmentation de la production, autres investissements).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indiquer ces compléments d’information dans la section NOTES prévue à cette fin. Vous pouvez utiliser davantage que les trois lignes présentement disponibles pour inscrire les recettes et les trois lignes prévues pour les dépenses.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renseignements relatifs aux recettes tirés des plans de production seront automatiquement saisis à partir des principaux tableaux.</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dépenses annuelles seront automatiquement saisies à partir des Tableaux 3 et 4. Veuillez noter toutes les hypothèses (p. ex. taux des droits d’occupation et convention de location/bail).</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données des dépenses propres au projet seront également prises en compte ici et se retrouveront dans la deuxième moitié du Tableau 3 (données saisies automatiquement ici).</a:t>
          </a:r>
          <a:endParaRPr lang="en-US" sz="1100">
            <a:solidFill>
              <a:schemeClr val="dk1"/>
            </a:solidFill>
            <a:effectLst/>
            <a:latin typeface="+mn-lt"/>
            <a:ea typeface="+mn-ea"/>
            <a:cs typeface="+mn-cs"/>
          </a:endParaRP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133350</xdr:colOff>
      <xdr:row>0</xdr:row>
      <xdr:rowOff>120650</xdr:rowOff>
    </xdr:from>
    <xdr:to>
      <xdr:col>4</xdr:col>
      <xdr:colOff>133350</xdr:colOff>
      <xdr:row>6</xdr:row>
      <xdr:rowOff>95250</xdr:rowOff>
    </xdr:to>
    <xdr:sp macro="" textlink="">
      <xdr:nvSpPr>
        <xdr:cNvPr id="2" name="TextBox 1">
          <a:extLst>
            <a:ext uri="{FF2B5EF4-FFF2-40B4-BE49-F238E27FC236}">
              <a16:creationId xmlns:a16="http://schemas.microsoft.com/office/drawing/2014/main" id="{F3673D09-8891-B3CC-6024-7A41B6D208A7}"/>
            </a:ext>
          </a:extLst>
        </xdr:cNvPr>
        <xdr:cNvSpPr txBox="1"/>
      </xdr:nvSpPr>
      <xdr:spPr>
        <a:xfrm>
          <a:off x="133350" y="120650"/>
          <a:ext cx="5695950" cy="21939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TABLEAU 7. Évaluation du projet (taux de rendement interne)</a:t>
          </a:r>
          <a:endParaRPr lang="en-US" sz="1100">
            <a:solidFill>
              <a:schemeClr val="dk1"/>
            </a:solidFill>
            <a:effectLst/>
            <a:latin typeface="+mn-lt"/>
            <a:ea typeface="+mn-ea"/>
            <a:cs typeface="+mn-cs"/>
          </a:endParaRPr>
        </a:p>
        <a:p>
          <a:r>
            <a:rPr lang="fr-CA"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 prix d’achat et la valeur finale de l’investissement apparaîtront automatiquement d’après les calculs effectués aux tableaux Coûts et budget et Amortissement des immobilisations respectivement.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Les recettes annuelles, les dépenses et le revenu net seront automatiquement saisis selon les calculs effectués au tableau 6 Estimations relatives au projet.</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Par ailleurs, si des investissements sont nécessaires dans l’avenir pour assurer la stabilité et la viabilité financières du projet, veuillez indiquer la valeur de ces investissements et l’année où ils sont prévus.</a:t>
          </a:r>
          <a:endParaRPr lang="en-US" sz="1100">
            <a:solidFill>
              <a:schemeClr val="dk1"/>
            </a:solidFill>
            <a:effectLst/>
            <a:latin typeface="+mn-lt"/>
            <a:ea typeface="+mn-ea"/>
            <a:cs typeface="+mn-cs"/>
          </a:endParaRPr>
        </a:p>
        <a:p>
          <a:r>
            <a:rPr lang="fr-CA" sz="1100">
              <a:solidFill>
                <a:schemeClr val="dk1"/>
              </a:solidFill>
              <a:effectLst/>
              <a:latin typeface="+mn-lt"/>
              <a:ea typeface="+mn-ea"/>
              <a:cs typeface="+mn-cs"/>
            </a:rPr>
            <a:t>• Veuillez fournir des explications sur ces futurs investissements dans la section NOTES qui suit.</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637B0-58AC-4CFC-B006-E7B519629071}">
  <dimension ref="A1:W46"/>
  <sheetViews>
    <sheetView topLeftCell="A16" workbookViewId="0">
      <selection activeCell="A25" sqref="A25"/>
    </sheetView>
  </sheetViews>
  <sheetFormatPr defaultColWidth="8.58203125" defaultRowHeight="15.5" x14ac:dyDescent="0.35"/>
  <cols>
    <col min="1" max="1" width="43.75" bestFit="1" customWidth="1"/>
    <col min="2" max="2" width="19.25" customWidth="1"/>
    <col min="3" max="3" width="10.58203125" bestFit="1" customWidth="1"/>
    <col min="4" max="4" width="14.58203125" customWidth="1"/>
    <col min="5" max="5" width="13.25" customWidth="1"/>
    <col min="6" max="6" width="11" bestFit="1" customWidth="1"/>
    <col min="7" max="7" width="15" customWidth="1"/>
    <col min="8" max="8" width="10.58203125"/>
    <col min="21" max="21" width="4.5" customWidth="1"/>
    <col min="22" max="22" width="54.33203125" customWidth="1"/>
    <col min="23" max="23" width="51.83203125" customWidth="1"/>
  </cols>
  <sheetData>
    <row r="1" spans="1:23" ht="57" customHeight="1" x14ac:dyDescent="0.35">
      <c r="A1" s="334"/>
      <c r="B1" s="2"/>
      <c r="C1" s="2"/>
      <c r="D1" s="2"/>
      <c r="E1" s="2"/>
      <c r="F1" s="2"/>
      <c r="G1" s="2"/>
      <c r="H1" s="2"/>
      <c r="I1" s="2"/>
      <c r="J1" s="2"/>
      <c r="K1" s="2"/>
      <c r="L1" s="2"/>
      <c r="M1" s="2"/>
      <c r="N1" s="2"/>
      <c r="O1" s="2"/>
      <c r="P1" s="2"/>
      <c r="Q1" s="2"/>
      <c r="R1" s="2"/>
      <c r="S1" s="2"/>
      <c r="T1" s="2"/>
      <c r="U1" s="2"/>
      <c r="V1" s="546" t="s">
        <v>318</v>
      </c>
      <c r="W1" t="s">
        <v>0</v>
      </c>
    </row>
    <row r="2" spans="1:23" ht="18.5" x14ac:dyDescent="0.45">
      <c r="A2" s="1"/>
      <c r="B2" s="2"/>
      <c r="C2" s="2"/>
      <c r="D2" s="2"/>
      <c r="E2" s="2"/>
      <c r="F2" s="2"/>
      <c r="G2" s="2"/>
      <c r="H2" s="2"/>
      <c r="I2" s="2"/>
      <c r="J2" s="2"/>
      <c r="K2" s="2"/>
      <c r="L2" s="2"/>
      <c r="M2" s="2"/>
      <c r="N2" s="2"/>
      <c r="O2" s="2"/>
      <c r="P2" s="2"/>
      <c r="Q2" s="2"/>
      <c r="R2" s="2"/>
      <c r="S2" s="2"/>
      <c r="T2" s="2"/>
      <c r="U2" s="2"/>
      <c r="V2" s="510" t="s">
        <v>324</v>
      </c>
      <c r="W2" s="510" t="s">
        <v>1</v>
      </c>
    </row>
    <row r="3" spans="1:23" ht="36.75" customHeight="1" x14ac:dyDescent="0.45">
      <c r="A3" s="467"/>
      <c r="B3" s="43"/>
      <c r="C3" s="43"/>
      <c r="D3" s="43"/>
      <c r="E3" s="2"/>
      <c r="F3" s="2"/>
      <c r="G3" s="2"/>
      <c r="H3" s="2"/>
      <c r="I3" s="2"/>
      <c r="J3" s="2"/>
      <c r="K3" s="2"/>
      <c r="L3" s="2"/>
      <c r="M3" s="2"/>
      <c r="N3" s="2"/>
      <c r="O3" s="2"/>
      <c r="P3" s="2"/>
      <c r="Q3" s="2"/>
      <c r="R3" s="2"/>
      <c r="S3" s="2"/>
      <c r="T3" s="2"/>
      <c r="U3" s="2"/>
      <c r="V3" s="510" t="s">
        <v>352</v>
      </c>
      <c r="W3" s="510" t="s">
        <v>2</v>
      </c>
    </row>
    <row r="4" spans="1:23" ht="52.5" customHeight="1" x14ac:dyDescent="0.45">
      <c r="A4" s="269"/>
      <c r="B4" s="269"/>
      <c r="C4" s="43"/>
      <c r="D4" s="43"/>
      <c r="E4" s="2"/>
      <c r="F4" s="269"/>
      <c r="G4" s="2"/>
      <c r="H4" s="2"/>
      <c r="I4" s="2"/>
      <c r="J4" s="2"/>
      <c r="K4" s="2"/>
      <c r="L4" s="2"/>
      <c r="M4" s="2"/>
      <c r="N4" s="2"/>
      <c r="O4" s="2"/>
      <c r="P4" s="2"/>
      <c r="Q4" s="2"/>
      <c r="R4" s="2"/>
      <c r="S4" s="2"/>
      <c r="T4" s="2"/>
      <c r="U4" s="2"/>
      <c r="V4" s="510" t="s">
        <v>353</v>
      </c>
      <c r="W4" s="510" t="s">
        <v>3</v>
      </c>
    </row>
    <row r="5" spans="1:23" ht="33.75" customHeight="1" x14ac:dyDescent="0.45">
      <c r="A5" s="269"/>
      <c r="B5" s="269"/>
      <c r="C5" s="43"/>
      <c r="D5" s="43"/>
      <c r="E5" s="2"/>
      <c r="F5" s="2"/>
      <c r="G5" s="2"/>
      <c r="H5" s="2"/>
      <c r="I5" s="2"/>
      <c r="J5" s="2"/>
      <c r="K5" s="2"/>
      <c r="L5" s="2"/>
      <c r="M5" s="2"/>
      <c r="N5" s="2"/>
      <c r="O5" s="2"/>
      <c r="P5" s="2"/>
      <c r="Q5" s="2"/>
      <c r="R5" s="2"/>
      <c r="S5" s="2"/>
      <c r="T5" s="2"/>
      <c r="U5" s="2"/>
      <c r="V5" s="510" t="s">
        <v>327</v>
      </c>
      <c r="W5" s="510" t="s">
        <v>4</v>
      </c>
    </row>
    <row r="6" spans="1:23" ht="18.75" customHeight="1" x14ac:dyDescent="0.45">
      <c r="A6" s="269"/>
      <c r="B6" s="269"/>
      <c r="C6" s="43"/>
      <c r="D6" s="43"/>
      <c r="E6" s="2"/>
      <c r="F6" s="2"/>
      <c r="G6" s="2"/>
      <c r="H6" s="2"/>
      <c r="I6" s="2"/>
      <c r="J6" s="2"/>
      <c r="K6" s="2"/>
      <c r="L6" s="2"/>
      <c r="M6" s="2"/>
      <c r="N6" s="2"/>
      <c r="O6" s="2"/>
      <c r="P6" s="2"/>
      <c r="Q6" s="2"/>
      <c r="R6" s="2"/>
      <c r="S6" s="2"/>
      <c r="T6" s="2"/>
      <c r="U6" s="2"/>
      <c r="V6" s="510" t="s">
        <v>354</v>
      </c>
      <c r="W6" s="510" t="s">
        <v>5</v>
      </c>
    </row>
    <row r="7" spans="1:23" ht="18.5" x14ac:dyDescent="0.45">
      <c r="A7" s="468"/>
      <c r="B7" s="269"/>
      <c r="C7" s="43"/>
      <c r="D7" s="43"/>
      <c r="E7" s="2"/>
      <c r="F7" s="2"/>
      <c r="G7" s="2"/>
      <c r="H7" s="2"/>
      <c r="I7" s="2"/>
      <c r="J7" s="2"/>
      <c r="K7" s="2"/>
      <c r="L7" s="2"/>
      <c r="M7" s="2"/>
      <c r="N7" s="2"/>
      <c r="O7" s="2"/>
      <c r="P7" s="2"/>
      <c r="Q7" s="2"/>
      <c r="R7" s="2"/>
      <c r="S7" s="2"/>
      <c r="T7" s="2"/>
      <c r="U7" s="2"/>
      <c r="V7" s="545" t="s">
        <v>329</v>
      </c>
      <c r="W7" s="545" t="s">
        <v>6</v>
      </c>
    </row>
    <row r="8" spans="1:23" ht="20.25" customHeight="1" x14ac:dyDescent="0.45">
      <c r="A8" s="468"/>
      <c r="B8" s="269"/>
      <c r="C8" s="43"/>
      <c r="D8" s="43"/>
      <c r="E8" s="2"/>
      <c r="F8" s="2"/>
      <c r="G8" s="2"/>
      <c r="H8" s="2"/>
      <c r="I8" s="2"/>
      <c r="J8" s="2"/>
      <c r="K8" s="2"/>
      <c r="L8" s="2"/>
      <c r="M8" s="2"/>
      <c r="N8" s="2"/>
      <c r="O8" s="2"/>
      <c r="P8" s="2"/>
      <c r="Q8" s="2"/>
      <c r="R8" s="2"/>
      <c r="S8" s="2"/>
      <c r="T8" s="2"/>
      <c r="U8" s="2"/>
      <c r="V8" s="545" t="s">
        <v>330</v>
      </c>
      <c r="W8" s="545" t="s">
        <v>7</v>
      </c>
    </row>
    <row r="9" spans="1:23" ht="33.75" customHeight="1" x14ac:dyDescent="0.45">
      <c r="A9" s="469"/>
      <c r="B9" s="31"/>
      <c r="C9" s="470"/>
      <c r="D9" s="470"/>
      <c r="E9" s="471"/>
      <c r="F9" s="38"/>
      <c r="G9" s="2"/>
      <c r="H9" s="2"/>
      <c r="I9" s="2"/>
      <c r="J9" s="2"/>
      <c r="K9" s="2"/>
      <c r="L9" s="2"/>
      <c r="M9" s="2"/>
      <c r="N9" s="2"/>
      <c r="O9" s="2"/>
      <c r="P9" s="2"/>
      <c r="Q9" s="2"/>
      <c r="R9" s="2"/>
      <c r="S9" s="2"/>
      <c r="T9" s="2"/>
      <c r="U9" s="2"/>
      <c r="V9" s="545" t="s">
        <v>331</v>
      </c>
      <c r="W9" s="545" t="s">
        <v>8</v>
      </c>
    </row>
    <row r="10" spans="1:23" ht="32.25" customHeight="1" x14ac:dyDescent="0.35">
      <c r="A10" s="468"/>
      <c r="B10" s="269"/>
      <c r="C10" s="2"/>
      <c r="D10" s="2"/>
      <c r="E10" s="2"/>
      <c r="F10" s="2"/>
      <c r="G10" s="2"/>
      <c r="H10" s="2"/>
      <c r="I10" s="2"/>
      <c r="J10" s="2"/>
      <c r="K10" s="2"/>
      <c r="L10" s="2"/>
      <c r="M10" s="2"/>
      <c r="N10" s="2"/>
      <c r="O10" s="2"/>
      <c r="P10" s="2"/>
      <c r="Q10" s="2"/>
      <c r="R10" s="2"/>
      <c r="S10" s="2"/>
      <c r="T10" s="2"/>
      <c r="U10" s="2"/>
      <c r="V10" s="545" t="s">
        <v>332</v>
      </c>
      <c r="W10" s="545" t="s">
        <v>9</v>
      </c>
    </row>
    <row r="11" spans="1:23" ht="32.25" customHeight="1" x14ac:dyDescent="0.35">
      <c r="A11" s="269"/>
      <c r="B11" s="269"/>
      <c r="C11" s="2"/>
      <c r="D11" s="2"/>
      <c r="E11" s="2"/>
      <c r="F11" s="2"/>
      <c r="G11" s="2"/>
      <c r="H11" s="2"/>
      <c r="I11" s="2"/>
      <c r="J11" s="2"/>
      <c r="K11" s="2"/>
      <c r="L11" s="2"/>
      <c r="M11" s="2"/>
      <c r="N11" s="2"/>
      <c r="O11" s="2"/>
      <c r="P11" s="2"/>
      <c r="Q11" s="2"/>
      <c r="R11" s="2"/>
      <c r="S11" s="2"/>
      <c r="T11" s="2"/>
      <c r="U11" s="2"/>
      <c r="V11" s="510" t="s">
        <v>333</v>
      </c>
      <c r="W11" s="510" t="s">
        <v>10</v>
      </c>
    </row>
    <row r="12" spans="1:23" ht="32.25" customHeight="1" x14ac:dyDescent="0.35">
      <c r="A12" s="2"/>
      <c r="B12" s="269"/>
      <c r="C12" s="2"/>
      <c r="D12" s="2"/>
      <c r="E12" s="2"/>
      <c r="F12" s="2"/>
      <c r="G12" s="2"/>
      <c r="H12" s="2"/>
      <c r="I12" s="2"/>
      <c r="J12" s="2"/>
      <c r="K12" s="2"/>
      <c r="L12" s="2"/>
      <c r="M12" s="2"/>
      <c r="N12" s="2"/>
      <c r="O12" s="2"/>
      <c r="P12" s="2"/>
      <c r="Q12" s="2"/>
      <c r="R12" s="2"/>
      <c r="S12" s="2"/>
      <c r="T12" s="2"/>
      <c r="U12" s="2"/>
      <c r="V12" s="510" t="s">
        <v>355</v>
      </c>
      <c r="W12" s="510" t="s">
        <v>11</v>
      </c>
    </row>
    <row r="13" spans="1:23" ht="78.5" x14ac:dyDescent="0.45">
      <c r="A13" s="42" t="s">
        <v>12</v>
      </c>
      <c r="B13" s="43"/>
      <c r="C13" s="43"/>
      <c r="D13" s="43"/>
      <c r="E13" s="2"/>
      <c r="F13" s="2"/>
      <c r="G13" s="2"/>
      <c r="H13" s="2"/>
      <c r="I13" s="2"/>
      <c r="J13" s="2"/>
      <c r="K13" s="2"/>
      <c r="L13" s="2"/>
      <c r="M13" s="2"/>
      <c r="N13" s="2"/>
      <c r="O13" s="2"/>
      <c r="P13" s="2"/>
      <c r="Q13" s="2"/>
      <c r="R13" s="2"/>
      <c r="S13" s="2"/>
      <c r="T13" s="2"/>
      <c r="U13" s="2"/>
      <c r="V13" s="510" t="s">
        <v>356</v>
      </c>
      <c r="W13" s="510" t="s">
        <v>13</v>
      </c>
    </row>
    <row r="14" spans="1:23" ht="32.25" customHeight="1" x14ac:dyDescent="0.35">
      <c r="A14" s="124" t="s">
        <v>14</v>
      </c>
      <c r="B14" s="85"/>
      <c r="C14" s="39"/>
      <c r="D14" s="38"/>
      <c r="E14" s="31"/>
      <c r="F14" s="40"/>
      <c r="G14" s="41"/>
      <c r="H14" s="41"/>
      <c r="I14" s="2"/>
      <c r="J14" s="2"/>
      <c r="K14" s="2"/>
      <c r="L14" s="2"/>
      <c r="M14" s="2"/>
      <c r="N14" s="2"/>
      <c r="O14" s="2"/>
      <c r="P14" s="2"/>
      <c r="Q14" s="2"/>
      <c r="R14" s="2"/>
      <c r="S14" s="2"/>
      <c r="T14" s="2"/>
      <c r="U14" s="2"/>
      <c r="V14" s="510" t="s">
        <v>357</v>
      </c>
      <c r="W14" s="510" t="s">
        <v>15</v>
      </c>
    </row>
    <row r="15" spans="1:23" ht="46.5" x14ac:dyDescent="0.35">
      <c r="A15" s="124" t="s">
        <v>16</v>
      </c>
      <c r="B15" s="474"/>
      <c r="C15" s="39"/>
      <c r="D15" s="38"/>
      <c r="E15" s="31"/>
      <c r="F15" s="40"/>
      <c r="G15" s="41"/>
      <c r="H15" s="41"/>
      <c r="I15" s="2"/>
      <c r="J15" s="2"/>
      <c r="K15" s="2"/>
      <c r="L15" s="2"/>
      <c r="M15" s="2"/>
      <c r="N15" s="2"/>
      <c r="O15" s="2"/>
      <c r="P15" s="2"/>
      <c r="Q15" s="2"/>
      <c r="R15" s="2"/>
      <c r="S15" s="2"/>
      <c r="T15" s="2"/>
      <c r="U15" s="2"/>
      <c r="V15" s="510" t="s">
        <v>358</v>
      </c>
      <c r="W15" s="510" t="s">
        <v>17</v>
      </c>
    </row>
    <row r="16" spans="1:23" ht="58" x14ac:dyDescent="0.35">
      <c r="A16" s="353" t="s">
        <v>18</v>
      </c>
      <c r="B16" s="354" t="s">
        <v>19</v>
      </c>
      <c r="C16" s="355" t="s">
        <v>20</v>
      </c>
      <c r="D16" s="356" t="s">
        <v>21</v>
      </c>
      <c r="E16" s="352" t="s">
        <v>22</v>
      </c>
      <c r="F16" s="357" t="s">
        <v>23</v>
      </c>
      <c r="G16" s="355" t="s">
        <v>24</v>
      </c>
      <c r="H16" s="330"/>
      <c r="I16" s="2"/>
      <c r="J16" s="2"/>
      <c r="K16" s="2"/>
      <c r="L16" s="2"/>
      <c r="M16" s="2"/>
      <c r="N16" s="2"/>
      <c r="O16" s="2"/>
      <c r="P16" s="2"/>
      <c r="Q16" s="2"/>
      <c r="R16" s="2"/>
      <c r="S16" s="2"/>
      <c r="T16" s="2"/>
      <c r="U16" s="2"/>
      <c r="V16" s="509"/>
      <c r="W16" s="509"/>
    </row>
    <row r="17" spans="1:23" x14ac:dyDescent="0.35">
      <c r="A17" s="368" t="s">
        <v>25</v>
      </c>
      <c r="B17" s="483">
        <v>15000</v>
      </c>
      <c r="C17" s="484">
        <v>0.1</v>
      </c>
      <c r="D17" s="485">
        <f>SUM(B17-(C17*B17))</f>
        <v>13500</v>
      </c>
      <c r="E17" s="344">
        <v>12</v>
      </c>
      <c r="F17" s="486">
        <v>7</v>
      </c>
      <c r="G17" s="487">
        <f>SUM(D17/E17)*F17</f>
        <v>7875</v>
      </c>
      <c r="H17" s="472"/>
      <c r="I17" s="2"/>
      <c r="J17" s="2"/>
      <c r="K17" s="2"/>
      <c r="L17" s="2"/>
      <c r="M17" s="2"/>
      <c r="N17" s="2"/>
      <c r="O17" s="2"/>
      <c r="P17" s="2"/>
      <c r="Q17" s="2"/>
      <c r="R17" s="2"/>
      <c r="S17" s="2"/>
      <c r="T17" s="2"/>
      <c r="U17" s="2"/>
      <c r="V17" s="509"/>
      <c r="W17" s="509"/>
    </row>
    <row r="18" spans="1:23" x14ac:dyDescent="0.35">
      <c r="A18" s="369" t="s">
        <v>26</v>
      </c>
      <c r="B18" s="363">
        <v>15000</v>
      </c>
      <c r="C18" s="364">
        <v>0.1</v>
      </c>
      <c r="D18" s="365">
        <f t="shared" ref="D18:D20" si="0">SUM(B18-(C18*B18))</f>
        <v>13500</v>
      </c>
      <c r="E18" s="344">
        <v>12</v>
      </c>
      <c r="F18" s="366">
        <v>7</v>
      </c>
      <c r="G18" s="367">
        <f>SUM(D18/E18)*F18</f>
        <v>7875</v>
      </c>
      <c r="H18" s="473"/>
      <c r="I18" s="2"/>
      <c r="J18" s="2"/>
      <c r="K18" s="2"/>
      <c r="L18" s="2"/>
      <c r="M18" s="2"/>
      <c r="N18" s="2"/>
      <c r="O18" s="2"/>
      <c r="P18" s="2"/>
      <c r="Q18" s="2"/>
      <c r="R18" s="2"/>
      <c r="S18" s="2"/>
      <c r="T18" s="2"/>
      <c r="U18" s="2"/>
      <c r="V18" s="509"/>
      <c r="W18" s="509"/>
    </row>
    <row r="19" spans="1:23" x14ac:dyDescent="0.35">
      <c r="A19" s="370" t="s">
        <v>27</v>
      </c>
      <c r="B19" s="358">
        <v>15000</v>
      </c>
      <c r="C19" s="359">
        <v>0.1</v>
      </c>
      <c r="D19" s="360">
        <f t="shared" si="0"/>
        <v>13500</v>
      </c>
      <c r="E19" s="343">
        <v>12</v>
      </c>
      <c r="F19" s="361">
        <v>7</v>
      </c>
      <c r="G19" s="362">
        <f>SUM(D19/E19)*F19</f>
        <v>7875</v>
      </c>
      <c r="H19" s="90"/>
      <c r="I19" s="2"/>
      <c r="J19" s="2"/>
      <c r="K19" s="2"/>
      <c r="L19" s="2"/>
      <c r="M19" s="2"/>
      <c r="N19" s="2"/>
      <c r="O19" s="2"/>
      <c r="P19" s="2"/>
      <c r="Q19" s="2"/>
      <c r="R19" s="2"/>
      <c r="S19" s="2"/>
      <c r="T19" s="2"/>
      <c r="U19" s="2"/>
      <c r="V19" s="509"/>
      <c r="W19" s="509"/>
    </row>
    <row r="20" spans="1:23" x14ac:dyDescent="0.35">
      <c r="A20" s="370" t="s">
        <v>28</v>
      </c>
      <c r="B20" s="90">
        <v>15000</v>
      </c>
      <c r="C20" s="332">
        <v>0.1</v>
      </c>
      <c r="D20" s="347">
        <f t="shared" si="0"/>
        <v>13500</v>
      </c>
      <c r="E20" s="346">
        <v>12</v>
      </c>
      <c r="F20" s="349">
        <v>7</v>
      </c>
      <c r="G20" s="337">
        <f>SUM(D20/E20)*F20</f>
        <v>7875</v>
      </c>
      <c r="H20" s="90"/>
      <c r="I20" s="2"/>
      <c r="J20" s="2"/>
      <c r="K20" s="2"/>
      <c r="L20" s="2"/>
      <c r="M20" s="2"/>
      <c r="N20" s="2"/>
      <c r="O20" s="2"/>
      <c r="P20" s="2"/>
      <c r="Q20" s="2"/>
      <c r="R20" s="2"/>
      <c r="S20" s="2"/>
      <c r="T20" s="2"/>
      <c r="U20" s="2"/>
      <c r="V20" s="509"/>
      <c r="W20" s="509"/>
    </row>
    <row r="21" spans="1:23" x14ac:dyDescent="0.35">
      <c r="A21" s="84" t="s">
        <v>29</v>
      </c>
      <c r="B21" s="91">
        <f>SUM(B17:B20)</f>
        <v>60000</v>
      </c>
      <c r="C21" s="333">
        <f>SUM(C17:C20)/4</f>
        <v>0.1</v>
      </c>
      <c r="D21" s="348">
        <f>SUM(D17:D20)</f>
        <v>54000</v>
      </c>
      <c r="E21" s="346"/>
      <c r="F21" s="350">
        <f>SUM(F17:F20)/4</f>
        <v>7</v>
      </c>
      <c r="G21" s="92">
        <f>SUM(G17:G20)</f>
        <v>31500</v>
      </c>
      <c r="H21" s="331"/>
      <c r="I21" s="2"/>
      <c r="J21" s="2"/>
      <c r="K21" s="2"/>
      <c r="L21" s="2"/>
      <c r="M21" s="2"/>
      <c r="N21" s="2"/>
      <c r="O21" s="2"/>
      <c r="P21" s="2"/>
      <c r="Q21" s="2"/>
      <c r="R21" s="2"/>
      <c r="S21" s="2"/>
      <c r="T21" s="2"/>
      <c r="U21" s="2"/>
      <c r="V21" s="509"/>
      <c r="W21" s="509"/>
    </row>
    <row r="22" spans="1:23" x14ac:dyDescent="0.35">
      <c r="A22" s="31"/>
      <c r="B22" s="31"/>
      <c r="C22" s="31"/>
      <c r="D22" s="31"/>
      <c r="E22" s="31"/>
      <c r="F22" s="31"/>
      <c r="G22" s="31"/>
      <c r="H22" s="31"/>
      <c r="I22" s="2"/>
      <c r="J22" s="2"/>
      <c r="K22" s="2"/>
      <c r="L22" s="2"/>
      <c r="M22" s="2"/>
      <c r="N22" s="2"/>
      <c r="O22" s="2"/>
      <c r="P22" s="2"/>
      <c r="Q22" s="2"/>
      <c r="R22" s="2"/>
      <c r="S22" s="2"/>
      <c r="T22" s="2"/>
      <c r="U22" s="2"/>
      <c r="V22" s="509"/>
      <c r="W22" s="509"/>
    </row>
    <row r="23" spans="1:23" x14ac:dyDescent="0.35">
      <c r="A23" s="31"/>
      <c r="B23" s="31"/>
      <c r="C23" s="31"/>
      <c r="D23" s="31"/>
      <c r="E23" s="31"/>
      <c r="F23" s="31"/>
      <c r="G23" s="31"/>
      <c r="H23" s="31"/>
      <c r="I23" s="2"/>
      <c r="J23" s="2"/>
      <c r="K23" s="2"/>
      <c r="L23" s="2"/>
      <c r="M23" s="2"/>
      <c r="N23" s="2"/>
      <c r="O23" s="2"/>
      <c r="P23" s="2"/>
      <c r="Q23" s="2"/>
      <c r="R23" s="2"/>
      <c r="S23" s="2"/>
      <c r="T23" s="2"/>
      <c r="U23" s="2"/>
      <c r="V23" s="509"/>
      <c r="W23" s="509"/>
    </row>
    <row r="24" spans="1:23" x14ac:dyDescent="0.35">
      <c r="A24" s="124" t="s">
        <v>30</v>
      </c>
      <c r="B24" s="85"/>
      <c r="C24" s="39"/>
      <c r="D24" s="38"/>
      <c r="E24" s="31"/>
      <c r="F24" s="40"/>
      <c r="G24" s="31"/>
      <c r="H24" s="31"/>
      <c r="I24" s="2"/>
      <c r="J24" s="2"/>
      <c r="K24" s="2"/>
      <c r="L24" s="2"/>
      <c r="M24" s="2"/>
      <c r="N24" s="2"/>
      <c r="O24" s="2"/>
      <c r="P24" s="2"/>
      <c r="Q24" s="2"/>
      <c r="R24" s="2"/>
      <c r="S24" s="2"/>
      <c r="T24" s="2"/>
      <c r="U24" s="2"/>
      <c r="V24" s="509"/>
      <c r="W24" s="509"/>
    </row>
    <row r="25" spans="1:23" ht="58" x14ac:dyDescent="0.35">
      <c r="A25" s="353" t="s">
        <v>31</v>
      </c>
      <c r="B25" s="354" t="s">
        <v>32</v>
      </c>
      <c r="C25" s="355" t="s">
        <v>20</v>
      </c>
      <c r="D25" s="356" t="s">
        <v>21</v>
      </c>
      <c r="E25" s="352" t="s">
        <v>22</v>
      </c>
      <c r="F25" s="357" t="s">
        <v>23</v>
      </c>
      <c r="G25" s="355" t="s">
        <v>24</v>
      </c>
      <c r="H25" s="330"/>
      <c r="I25" s="2"/>
      <c r="J25" s="2"/>
      <c r="K25" s="2"/>
      <c r="L25" s="2"/>
      <c r="M25" s="2"/>
      <c r="N25" s="2"/>
      <c r="O25" s="2"/>
      <c r="P25" s="2"/>
      <c r="Q25" s="2"/>
      <c r="R25" s="2"/>
      <c r="S25" s="2"/>
      <c r="T25" s="2"/>
      <c r="U25" s="2"/>
      <c r="V25" s="509"/>
      <c r="W25" s="509"/>
    </row>
    <row r="26" spans="1:23" x14ac:dyDescent="0.35">
      <c r="A26" s="392" t="s">
        <v>33</v>
      </c>
      <c r="B26" s="388">
        <v>15000</v>
      </c>
      <c r="C26" s="364">
        <v>0.1</v>
      </c>
      <c r="D26" s="365">
        <f t="shared" ref="D26:D34" si="1">SUM(B26-(C26*B26))</f>
        <v>13500</v>
      </c>
      <c r="E26" s="344">
        <v>12</v>
      </c>
      <c r="F26" s="372">
        <v>6.5</v>
      </c>
      <c r="G26" s="373">
        <f>SUM(D26/E26)*F26</f>
        <v>7312.5</v>
      </c>
      <c r="H26" s="90"/>
      <c r="I26" s="2"/>
      <c r="J26" s="2"/>
      <c r="K26" s="2"/>
      <c r="L26" s="2"/>
      <c r="M26" s="2"/>
      <c r="N26" s="2"/>
      <c r="O26" s="2"/>
      <c r="P26" s="2"/>
      <c r="Q26" s="2"/>
      <c r="R26" s="2"/>
      <c r="S26" s="2"/>
      <c r="T26" s="2"/>
      <c r="U26" s="2"/>
    </row>
    <row r="27" spans="1:23" x14ac:dyDescent="0.35">
      <c r="A27" s="393" t="s">
        <v>34</v>
      </c>
      <c r="B27" s="389">
        <v>15000</v>
      </c>
      <c r="C27" s="359">
        <v>0.1</v>
      </c>
      <c r="D27" s="360">
        <f t="shared" si="1"/>
        <v>13500</v>
      </c>
      <c r="E27" s="343">
        <v>12</v>
      </c>
      <c r="F27" s="385">
        <v>6.5</v>
      </c>
      <c r="G27" s="386">
        <f t="shared" ref="G27:G34" si="2">SUM(D27/E27)*F27</f>
        <v>7312.5</v>
      </c>
      <c r="H27" s="90"/>
      <c r="I27" s="2"/>
      <c r="J27" s="2"/>
      <c r="K27" s="2"/>
      <c r="L27" s="2"/>
      <c r="M27" s="2"/>
      <c r="N27" s="2"/>
      <c r="O27" s="2"/>
      <c r="P27" s="2"/>
      <c r="Q27" s="2"/>
      <c r="R27" s="2"/>
      <c r="S27" s="2"/>
      <c r="T27" s="2"/>
      <c r="U27" s="2"/>
    </row>
    <row r="28" spans="1:23" x14ac:dyDescent="0.35">
      <c r="A28" s="125" t="s">
        <v>35</v>
      </c>
      <c r="B28" s="390">
        <v>15000</v>
      </c>
      <c r="C28" s="332">
        <v>0.1</v>
      </c>
      <c r="D28" s="347">
        <f t="shared" si="1"/>
        <v>13500</v>
      </c>
      <c r="E28" s="345">
        <v>12</v>
      </c>
      <c r="F28" s="351">
        <v>6.5</v>
      </c>
      <c r="G28" s="371">
        <f t="shared" si="2"/>
        <v>7312.5</v>
      </c>
      <c r="H28" s="90"/>
      <c r="I28" s="2"/>
      <c r="J28" s="2"/>
      <c r="K28" s="2"/>
      <c r="L28" s="2"/>
      <c r="M28" s="2"/>
      <c r="N28" s="2"/>
      <c r="O28" s="2"/>
      <c r="P28" s="2"/>
      <c r="Q28" s="2"/>
      <c r="R28" s="2"/>
      <c r="S28" s="2"/>
      <c r="T28" s="2"/>
      <c r="U28" s="2"/>
    </row>
    <row r="29" spans="1:23" x14ac:dyDescent="0.35">
      <c r="A29" s="387" t="s">
        <v>36</v>
      </c>
      <c r="B29" s="389">
        <v>15000</v>
      </c>
      <c r="C29" s="359">
        <v>0.1</v>
      </c>
      <c r="D29" s="360">
        <f t="shared" si="1"/>
        <v>13500</v>
      </c>
      <c r="E29" s="343">
        <v>12</v>
      </c>
      <c r="F29" s="385">
        <v>6.5</v>
      </c>
      <c r="G29" s="386">
        <f t="shared" si="2"/>
        <v>7312.5</v>
      </c>
      <c r="H29" s="90"/>
      <c r="I29" s="2"/>
      <c r="J29" s="2"/>
      <c r="K29" s="2"/>
      <c r="L29" s="2"/>
      <c r="M29" s="2"/>
      <c r="N29" s="2"/>
      <c r="O29" s="2"/>
      <c r="P29" s="2"/>
      <c r="Q29" s="2"/>
      <c r="R29" s="2"/>
      <c r="S29" s="2"/>
      <c r="T29" s="2"/>
      <c r="U29" s="2"/>
    </row>
    <row r="30" spans="1:23" x14ac:dyDescent="0.35">
      <c r="A30" s="374" t="s">
        <v>37</v>
      </c>
      <c r="B30" s="391">
        <v>85000</v>
      </c>
      <c r="C30" s="375">
        <v>0.1</v>
      </c>
      <c r="D30" s="376">
        <f t="shared" ref="D30:D33" si="3">SUM(B30-(C30*B30))</f>
        <v>76500</v>
      </c>
      <c r="E30" s="346">
        <v>12</v>
      </c>
      <c r="F30" s="377">
        <v>6.5</v>
      </c>
      <c r="G30" s="378">
        <f t="shared" ref="G30:G33" si="4">SUM(D30/E30)*F30</f>
        <v>41437.5</v>
      </c>
      <c r="H30" s="90"/>
      <c r="I30" s="2"/>
      <c r="J30" s="2"/>
      <c r="K30" s="2"/>
      <c r="L30" s="2"/>
      <c r="M30" s="2"/>
      <c r="N30" s="2"/>
      <c r="O30" s="2"/>
      <c r="P30" s="2"/>
      <c r="Q30" s="2"/>
      <c r="R30" s="2"/>
      <c r="S30" s="2"/>
      <c r="T30" s="2"/>
      <c r="U30" s="2"/>
    </row>
    <row r="31" spans="1:23" x14ac:dyDescent="0.35">
      <c r="A31" s="374" t="s">
        <v>38</v>
      </c>
      <c r="B31" s="391">
        <v>15000</v>
      </c>
      <c r="C31" s="375">
        <v>0.1</v>
      </c>
      <c r="D31" s="376">
        <f t="shared" si="3"/>
        <v>13500</v>
      </c>
      <c r="E31" s="346">
        <v>12</v>
      </c>
      <c r="F31" s="377">
        <v>6.5</v>
      </c>
      <c r="G31" s="378">
        <f t="shared" si="4"/>
        <v>7312.5</v>
      </c>
      <c r="H31" s="90"/>
      <c r="I31" s="2"/>
      <c r="J31" s="2"/>
      <c r="K31" s="2"/>
      <c r="L31" s="2"/>
      <c r="M31" s="2"/>
      <c r="N31" s="2"/>
      <c r="O31" s="2"/>
      <c r="P31" s="2"/>
      <c r="Q31" s="2"/>
      <c r="R31" s="2"/>
      <c r="S31" s="2"/>
      <c r="T31" s="2"/>
      <c r="U31" s="2"/>
    </row>
    <row r="32" spans="1:23" x14ac:dyDescent="0.35">
      <c r="A32" s="374" t="s">
        <v>39</v>
      </c>
      <c r="B32" s="391">
        <v>15000</v>
      </c>
      <c r="C32" s="375">
        <v>0.1</v>
      </c>
      <c r="D32" s="376">
        <f t="shared" si="3"/>
        <v>13500</v>
      </c>
      <c r="E32" s="346">
        <v>12</v>
      </c>
      <c r="F32" s="377">
        <v>6.5</v>
      </c>
      <c r="G32" s="378">
        <f t="shared" si="4"/>
        <v>7312.5</v>
      </c>
      <c r="H32" s="90"/>
      <c r="I32" s="2"/>
      <c r="J32" s="2"/>
      <c r="K32" s="2"/>
      <c r="L32" s="2"/>
      <c r="M32" s="2"/>
      <c r="N32" s="2"/>
      <c r="O32" s="2"/>
      <c r="P32" s="2"/>
      <c r="Q32" s="2"/>
      <c r="R32" s="2"/>
      <c r="S32" s="2"/>
      <c r="T32" s="2"/>
      <c r="U32" s="2"/>
    </row>
    <row r="33" spans="1:21" x14ac:dyDescent="0.35">
      <c r="A33" s="374" t="s">
        <v>40</v>
      </c>
      <c r="B33" s="391">
        <v>9999999</v>
      </c>
      <c r="C33" s="375">
        <v>0.1</v>
      </c>
      <c r="D33" s="376">
        <f t="shared" si="3"/>
        <v>8999999.0999999996</v>
      </c>
      <c r="E33" s="346">
        <v>12</v>
      </c>
      <c r="F33" s="377">
        <v>6.5</v>
      </c>
      <c r="G33" s="378">
        <f t="shared" si="4"/>
        <v>4874999.5124999993</v>
      </c>
      <c r="H33" s="90"/>
      <c r="I33" s="2"/>
      <c r="J33" s="2"/>
      <c r="K33" s="2"/>
      <c r="L33" s="2"/>
      <c r="M33" s="2"/>
      <c r="N33" s="2"/>
      <c r="O33" s="2"/>
      <c r="P33" s="2"/>
      <c r="Q33" s="2"/>
      <c r="R33" s="2"/>
      <c r="S33" s="2"/>
      <c r="T33" s="2"/>
      <c r="U33" s="2"/>
    </row>
    <row r="34" spans="1:21" x14ac:dyDescent="0.35">
      <c r="A34" s="374" t="s">
        <v>41</v>
      </c>
      <c r="B34" s="391">
        <v>15000</v>
      </c>
      <c r="C34" s="375">
        <v>0.1</v>
      </c>
      <c r="D34" s="376">
        <f t="shared" si="1"/>
        <v>13500</v>
      </c>
      <c r="E34" s="346">
        <v>12</v>
      </c>
      <c r="F34" s="377">
        <v>6.5</v>
      </c>
      <c r="G34" s="378">
        <f t="shared" si="2"/>
        <v>7312.5</v>
      </c>
      <c r="H34" s="90"/>
      <c r="I34" s="2"/>
      <c r="J34" s="2"/>
      <c r="K34" s="2"/>
      <c r="L34" s="2"/>
      <c r="M34" s="2"/>
      <c r="N34" s="2"/>
      <c r="O34" s="2"/>
      <c r="P34" s="2"/>
      <c r="Q34" s="2"/>
      <c r="R34" s="2"/>
      <c r="S34" s="2"/>
      <c r="T34" s="2"/>
      <c r="U34" s="2"/>
    </row>
    <row r="35" spans="1:21" x14ac:dyDescent="0.35">
      <c r="A35" s="379" t="s">
        <v>29</v>
      </c>
      <c r="B35" s="380">
        <f>SUM(B26:B34)</f>
        <v>10189999</v>
      </c>
      <c r="C35" s="381">
        <f>SUM(C26:C34)/4</f>
        <v>0.22499999999999998</v>
      </c>
      <c r="D35" s="382">
        <f>SUM(D26:D34)</f>
        <v>9170999.0999999996</v>
      </c>
      <c r="E35" s="346"/>
      <c r="F35" s="383">
        <f>SUM(F26:F34)/4</f>
        <v>14.625</v>
      </c>
      <c r="G35" s="384">
        <f>SUM(G26:G34)</f>
        <v>4967624.5124999993</v>
      </c>
      <c r="H35" s="331"/>
      <c r="I35" s="2"/>
      <c r="J35" s="2"/>
      <c r="K35" s="2"/>
      <c r="L35" s="2"/>
      <c r="M35" s="2"/>
      <c r="N35" s="2"/>
      <c r="O35" s="2"/>
      <c r="P35" s="2"/>
      <c r="Q35" s="2"/>
      <c r="R35" s="2"/>
      <c r="S35" s="2"/>
      <c r="T35" s="2"/>
      <c r="U35" s="2"/>
    </row>
    <row r="36" spans="1:21" x14ac:dyDescent="0.35">
      <c r="A36" s="31"/>
      <c r="B36" s="31"/>
      <c r="C36" s="31"/>
      <c r="D36" s="31"/>
      <c r="E36" s="31"/>
      <c r="F36" s="31"/>
      <c r="G36" s="31"/>
      <c r="H36" s="31"/>
      <c r="I36" s="2"/>
      <c r="J36" s="2"/>
      <c r="K36" s="2"/>
      <c r="L36" s="2"/>
      <c r="M36" s="2"/>
      <c r="N36" s="2"/>
      <c r="O36" s="2"/>
      <c r="P36" s="2"/>
      <c r="Q36" s="2"/>
      <c r="R36" s="2"/>
      <c r="S36" s="2"/>
      <c r="T36" s="2"/>
      <c r="U36" s="2"/>
    </row>
    <row r="37" spans="1:21" x14ac:dyDescent="0.35">
      <c r="A37" s="96"/>
      <c r="B37" s="96"/>
      <c r="C37" s="96"/>
      <c r="D37" s="96"/>
      <c r="E37" s="96"/>
      <c r="F37" s="96"/>
      <c r="G37" s="96"/>
      <c r="H37" s="96"/>
      <c r="I37" s="96"/>
      <c r="J37" s="96"/>
      <c r="K37" s="96"/>
      <c r="L37" s="96"/>
      <c r="M37" s="96"/>
      <c r="N37" s="96"/>
      <c r="O37" s="2"/>
      <c r="P37" s="2"/>
      <c r="Q37" s="2"/>
      <c r="R37" s="2"/>
      <c r="S37" s="2"/>
      <c r="T37" s="2"/>
      <c r="U37" s="2"/>
    </row>
    <row r="38" spans="1:21" x14ac:dyDescent="0.35">
      <c r="A38" s="96" t="s">
        <v>42</v>
      </c>
      <c r="B38" s="267"/>
      <c r="C38" s="267"/>
      <c r="D38" s="267"/>
      <c r="E38" s="267"/>
      <c r="F38" s="267"/>
      <c r="G38" s="267"/>
      <c r="H38" s="267"/>
      <c r="I38" s="267"/>
      <c r="J38" s="267"/>
      <c r="K38" s="267"/>
      <c r="L38" s="267"/>
      <c r="M38" s="267"/>
      <c r="N38" s="267"/>
      <c r="O38" s="2"/>
      <c r="P38" s="2"/>
      <c r="Q38" s="2"/>
      <c r="R38" s="2"/>
      <c r="S38" s="2"/>
      <c r="T38" s="2"/>
      <c r="U38" s="2"/>
    </row>
    <row r="39" spans="1:21" x14ac:dyDescent="0.35">
      <c r="A39" s="96"/>
      <c r="B39" s="268"/>
      <c r="C39" s="268"/>
      <c r="D39" s="268"/>
      <c r="E39" s="268"/>
      <c r="F39" s="268"/>
      <c r="G39" s="268"/>
      <c r="H39" s="268"/>
      <c r="I39" s="268"/>
      <c r="J39" s="268"/>
      <c r="K39" s="268"/>
      <c r="L39" s="268"/>
      <c r="M39" s="268"/>
      <c r="N39" s="268"/>
    </row>
    <row r="40" spans="1:21" x14ac:dyDescent="0.35">
      <c r="A40" s="96"/>
      <c r="B40" s="268"/>
      <c r="C40" s="268"/>
      <c r="D40" s="268"/>
      <c r="E40" s="268"/>
      <c r="F40" s="268"/>
      <c r="G40" s="268"/>
      <c r="H40" s="268"/>
      <c r="I40" s="268"/>
      <c r="J40" s="268"/>
      <c r="K40" s="268"/>
      <c r="L40" s="268"/>
      <c r="M40" s="268"/>
      <c r="N40" s="268"/>
    </row>
    <row r="41" spans="1:21" x14ac:dyDescent="0.35">
      <c r="A41" s="96"/>
      <c r="B41" s="267"/>
      <c r="C41" s="267"/>
      <c r="D41" s="267"/>
      <c r="E41" s="267"/>
      <c r="F41" s="267"/>
      <c r="G41" s="267"/>
      <c r="H41" s="267"/>
      <c r="I41" s="267"/>
      <c r="J41" s="267"/>
      <c r="K41" s="267"/>
      <c r="L41" s="267"/>
      <c r="M41" s="267"/>
      <c r="N41" s="267"/>
    </row>
    <row r="42" spans="1:21" x14ac:dyDescent="0.35">
      <c r="A42" s="96"/>
      <c r="B42" s="268"/>
      <c r="C42" s="268"/>
      <c r="D42" s="268"/>
      <c r="E42" s="268"/>
      <c r="F42" s="268"/>
      <c r="G42" s="268"/>
      <c r="H42" s="268"/>
      <c r="I42" s="268"/>
      <c r="J42" s="268"/>
      <c r="K42" s="268"/>
      <c r="L42" s="268"/>
      <c r="M42" s="268"/>
      <c r="N42" s="268"/>
    </row>
    <row r="43" spans="1:21" x14ac:dyDescent="0.35">
      <c r="A43" s="96"/>
      <c r="B43" s="268"/>
      <c r="C43" s="268"/>
      <c r="D43" s="268"/>
      <c r="E43" s="268"/>
      <c r="F43" s="268"/>
      <c r="G43" s="268"/>
      <c r="H43" s="268"/>
      <c r="I43" s="268"/>
      <c r="J43" s="268"/>
      <c r="K43" s="268"/>
      <c r="L43" s="268"/>
      <c r="M43" s="268"/>
      <c r="N43" s="268"/>
    </row>
    <row r="44" spans="1:21" x14ac:dyDescent="0.35">
      <c r="A44" s="96"/>
      <c r="B44" s="267"/>
      <c r="C44" s="267"/>
      <c r="D44" s="267"/>
      <c r="E44" s="267"/>
      <c r="F44" s="267"/>
      <c r="G44" s="267"/>
      <c r="H44" s="267"/>
      <c r="I44" s="267"/>
      <c r="J44" s="267"/>
      <c r="K44" s="267"/>
      <c r="L44" s="267"/>
      <c r="M44" s="267"/>
      <c r="N44" s="267"/>
    </row>
    <row r="45" spans="1:21" x14ac:dyDescent="0.35">
      <c r="A45" s="96"/>
      <c r="B45" s="268"/>
      <c r="C45" s="268"/>
      <c r="D45" s="268"/>
      <c r="E45" s="268"/>
      <c r="F45" s="268"/>
      <c r="G45" s="268"/>
      <c r="H45" s="268"/>
      <c r="I45" s="268"/>
      <c r="J45" s="268"/>
      <c r="K45" s="268"/>
      <c r="L45" s="268"/>
      <c r="M45" s="268"/>
      <c r="N45" s="268"/>
    </row>
    <row r="46" spans="1:21" x14ac:dyDescent="0.35">
      <c r="A46" s="96"/>
      <c r="B46" s="268"/>
      <c r="C46" s="268"/>
      <c r="D46" s="268"/>
      <c r="E46" s="268"/>
      <c r="F46" s="268"/>
      <c r="G46" s="268"/>
      <c r="H46" s="268"/>
      <c r="I46" s="268"/>
      <c r="J46" s="268"/>
      <c r="K46" s="268"/>
      <c r="L46" s="268"/>
      <c r="M46" s="268"/>
      <c r="N46" s="268"/>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32"/>
  <sheetViews>
    <sheetView topLeftCell="A9" workbookViewId="0">
      <selection activeCell="B36" sqref="B36"/>
    </sheetView>
  </sheetViews>
  <sheetFormatPr defaultColWidth="8.58203125" defaultRowHeight="12" x14ac:dyDescent="0.35"/>
  <cols>
    <col min="1" max="1" width="8.58203125" style="9"/>
    <col min="2" max="2" width="44.83203125" style="9" customWidth="1"/>
    <col min="3" max="12" width="10.58203125" style="11" customWidth="1"/>
    <col min="13" max="15" width="8.58203125" style="9"/>
    <col min="16" max="16" width="41.33203125" style="9" customWidth="1"/>
    <col min="17" max="17" width="42.08203125" style="9" customWidth="1"/>
    <col min="18" max="16384" width="8.58203125" style="9"/>
  </cols>
  <sheetData>
    <row r="2" spans="1:17" ht="18.5" x14ac:dyDescent="0.35">
      <c r="B2" s="10"/>
      <c r="P2" s="9" t="s">
        <v>318</v>
      </c>
      <c r="Q2" s="9" t="s">
        <v>0</v>
      </c>
    </row>
    <row r="3" spans="1:17" x14ac:dyDescent="0.35">
      <c r="P3" s="518" t="s">
        <v>359</v>
      </c>
      <c r="Q3" s="518" t="s">
        <v>279</v>
      </c>
    </row>
    <row r="4" spans="1:17" ht="48" x14ac:dyDescent="0.35">
      <c r="P4" s="518" t="s">
        <v>360</v>
      </c>
      <c r="Q4" s="518" t="s">
        <v>280</v>
      </c>
    </row>
    <row r="5" spans="1:17" ht="36" x14ac:dyDescent="0.35">
      <c r="P5" s="518" t="s">
        <v>361</v>
      </c>
      <c r="Q5" s="518" t="s">
        <v>281</v>
      </c>
    </row>
    <row r="6" spans="1:17" ht="48" x14ac:dyDescent="0.35">
      <c r="P6" s="518" t="s">
        <v>362</v>
      </c>
      <c r="Q6" s="518" t="s">
        <v>282</v>
      </c>
    </row>
    <row r="7" spans="1:17" ht="24" x14ac:dyDescent="0.35">
      <c r="P7" s="518" t="s">
        <v>363</v>
      </c>
      <c r="Q7" s="518" t="s">
        <v>283</v>
      </c>
    </row>
    <row r="8" spans="1:17" x14ac:dyDescent="0.35">
      <c r="P8" s="517"/>
      <c r="Q8" s="517"/>
    </row>
    <row r="9" spans="1:17" x14ac:dyDescent="0.35">
      <c r="P9" s="517"/>
      <c r="Q9" s="517"/>
    </row>
    <row r="10" spans="1:17" ht="18.5" customHeight="1" x14ac:dyDescent="0.35">
      <c r="P10" s="517"/>
      <c r="Q10" s="517"/>
    </row>
    <row r="11" spans="1:17" x14ac:dyDescent="0.35">
      <c r="P11" s="517"/>
      <c r="Q11" s="517"/>
    </row>
    <row r="12" spans="1:17" ht="14.5" x14ac:dyDescent="0.35">
      <c r="A12" s="135"/>
      <c r="B12" s="12" t="s">
        <v>284</v>
      </c>
      <c r="C12" s="13">
        <f>'5. Amortissement des actifs'!C30</f>
        <v>3000000</v>
      </c>
      <c r="D12" s="281"/>
      <c r="E12" s="281"/>
      <c r="F12" s="281"/>
      <c r="G12" s="281"/>
      <c r="H12" s="281"/>
      <c r="I12" s="281"/>
      <c r="J12" s="281"/>
      <c r="K12" s="281"/>
      <c r="L12" s="281"/>
      <c r="M12" s="135"/>
      <c r="N12" s="135"/>
      <c r="P12" s="517"/>
      <c r="Q12" s="517"/>
    </row>
    <row r="13" spans="1:17" ht="14.5" x14ac:dyDescent="0.35">
      <c r="A13" s="135"/>
      <c r="B13" s="12" t="s">
        <v>285</v>
      </c>
      <c r="C13" s="13">
        <f>'5. Amortissement des actifs'!$G$30</f>
        <v>165000</v>
      </c>
      <c r="D13" s="281"/>
      <c r="E13" s="281"/>
      <c r="F13" s="281"/>
      <c r="G13" s="281"/>
      <c r="H13" s="281"/>
      <c r="I13" s="281"/>
      <c r="J13" s="281"/>
      <c r="K13" s="281"/>
      <c r="L13" s="281"/>
      <c r="M13" s="135"/>
      <c r="N13" s="135"/>
      <c r="P13" s="517"/>
      <c r="Q13" s="517"/>
    </row>
    <row r="14" spans="1:17" ht="14.5" x14ac:dyDescent="0.35">
      <c r="A14" s="135"/>
      <c r="B14" s="135"/>
      <c r="C14" s="281"/>
      <c r="D14" s="281"/>
      <c r="E14" s="281"/>
      <c r="F14" s="281"/>
      <c r="G14" s="281"/>
      <c r="H14" s="281"/>
      <c r="I14" s="281"/>
      <c r="J14" s="281"/>
      <c r="K14" s="281"/>
      <c r="L14" s="281"/>
      <c r="M14" s="135"/>
      <c r="N14" s="135"/>
      <c r="P14" s="517"/>
      <c r="Q14" s="517"/>
    </row>
    <row r="15" spans="1:17" ht="14.5" x14ac:dyDescent="0.35">
      <c r="A15" s="135"/>
      <c r="B15" s="14"/>
      <c r="C15" s="126" t="s">
        <v>286</v>
      </c>
      <c r="D15" s="126" t="s">
        <v>253</v>
      </c>
      <c r="E15" s="126" t="s">
        <v>254</v>
      </c>
      <c r="F15" s="126" t="s">
        <v>255</v>
      </c>
      <c r="G15" s="126" t="s">
        <v>256</v>
      </c>
      <c r="H15" s="126" t="s">
        <v>257</v>
      </c>
      <c r="I15" s="126" t="s">
        <v>258</v>
      </c>
      <c r="J15" s="126" t="s">
        <v>259</v>
      </c>
      <c r="K15" s="126" t="s">
        <v>260</v>
      </c>
      <c r="L15" s="126" t="s">
        <v>261</v>
      </c>
      <c r="M15" s="135"/>
      <c r="N15" s="135"/>
      <c r="P15" s="517"/>
      <c r="Q15" s="517"/>
    </row>
    <row r="16" spans="1:17" ht="14.5" x14ac:dyDescent="0.35">
      <c r="A16" s="135"/>
      <c r="B16" s="135" t="s">
        <v>263</v>
      </c>
      <c r="C16" s="278">
        <f>'6. Estimations de projet'!B20</f>
        <v>4343887.3350000009</v>
      </c>
      <c r="D16" s="278">
        <f>'6. Estimations de projet'!C20</f>
        <v>3257062.5</v>
      </c>
      <c r="E16" s="278">
        <f>'6. Estimations de projet'!D20</f>
        <v>1863712.5000000002</v>
      </c>
      <c r="F16" s="278">
        <f>'6. Estimations de projet'!E20</f>
        <v>4154812.5</v>
      </c>
      <c r="G16" s="278">
        <f>'6. Estimations de projet'!F20</f>
        <v>3676642.5</v>
      </c>
      <c r="H16" s="278">
        <f>'6. Estimations de projet'!G20</f>
        <v>5524537.5000000009</v>
      </c>
      <c r="I16" s="278">
        <f>'6. Estimations de projet'!H20</f>
        <v>2003407.8600000008</v>
      </c>
      <c r="J16" s="278">
        <f>'6. Estimations de projet'!I20</f>
        <v>4335412.5</v>
      </c>
      <c r="K16" s="278">
        <f>'6. Estimations de projet'!J20</f>
        <v>9826799.5124999993</v>
      </c>
      <c r="L16" s="278">
        <f>'6. Estimations de projet'!K20</f>
        <v>4335412.5</v>
      </c>
      <c r="M16" s="135"/>
      <c r="N16" s="135"/>
    </row>
    <row r="17" spans="1:14" ht="14.5" x14ac:dyDescent="0.35">
      <c r="A17" s="135"/>
      <c r="B17" s="605" t="s">
        <v>269</v>
      </c>
      <c r="C17" s="278">
        <f>'6. Estimations de projet'!B24</f>
        <v>2126000</v>
      </c>
      <c r="D17" s="278">
        <f>'6. Estimations de projet'!C24</f>
        <v>2168520</v>
      </c>
      <c r="E17" s="278">
        <f>'6. Estimations de projet'!D24</f>
        <v>2211890.4</v>
      </c>
      <c r="F17" s="278">
        <f>'6. Estimations de projet'!E24</f>
        <v>2256128.2080000001</v>
      </c>
      <c r="G17" s="278">
        <f>'6. Estimations de projet'!F24</f>
        <v>2301250.7721600002</v>
      </c>
      <c r="H17" s="278">
        <f>'6. Estimations de projet'!G24</f>
        <v>2347275.7876032004</v>
      </c>
      <c r="I17" s="278">
        <f>'6. Estimations de projet'!H24</f>
        <v>2394221.3033552645</v>
      </c>
      <c r="J17" s="278">
        <f>'6. Estimations de projet'!I24</f>
        <v>2442105.72942237</v>
      </c>
      <c r="K17" s="278">
        <f>'6. Estimations de projet'!J24</f>
        <v>2490947.8440108174</v>
      </c>
      <c r="L17" s="278">
        <f>'6. Estimations de projet'!K24</f>
        <v>2540766.8008910338</v>
      </c>
      <c r="M17" s="135"/>
      <c r="N17" s="135"/>
    </row>
    <row r="18" spans="1:14" ht="14.5" x14ac:dyDescent="0.35">
      <c r="A18" s="135"/>
      <c r="B18" s="14" t="s">
        <v>272</v>
      </c>
      <c r="C18" s="15">
        <f>'6. Estimations de projet'!B25</f>
        <v>2217887.3350000009</v>
      </c>
      <c r="D18" s="15">
        <f>'6. Estimations de projet'!C25</f>
        <v>1088542.5</v>
      </c>
      <c r="E18" s="15">
        <f>'6. Estimations de projet'!D25</f>
        <v>-348177.89999999967</v>
      </c>
      <c r="F18" s="15">
        <f>'6. Estimations de projet'!E25</f>
        <v>1898684.2919999999</v>
      </c>
      <c r="G18" s="15">
        <f>'6. Estimations de projet'!F25</f>
        <v>1375391.7278399998</v>
      </c>
      <c r="H18" s="15">
        <f>'6. Estimations de projet'!G25</f>
        <v>3177261.7123968005</v>
      </c>
      <c r="I18" s="15">
        <f>'6. Estimations de projet'!H25</f>
        <v>-390813.44335526368</v>
      </c>
      <c r="J18" s="15">
        <f>'6. Estimations de projet'!I25</f>
        <v>1893306.77057763</v>
      </c>
      <c r="K18" s="15">
        <f>'6. Estimations de projet'!J25</f>
        <v>7335851.6684891824</v>
      </c>
      <c r="L18" s="15">
        <f>'6. Estimations de projet'!K25</f>
        <v>1794645.6991089662</v>
      </c>
      <c r="M18" s="135"/>
      <c r="N18" s="135"/>
    </row>
    <row r="19" spans="1:14" ht="14.5" x14ac:dyDescent="0.35">
      <c r="A19" s="135"/>
      <c r="B19" s="135"/>
      <c r="C19" s="281"/>
      <c r="D19" s="281"/>
      <c r="E19" s="281"/>
      <c r="F19" s="281"/>
      <c r="G19" s="281"/>
      <c r="H19" s="281"/>
      <c r="I19" s="281"/>
      <c r="J19" s="281"/>
      <c r="K19" s="281"/>
      <c r="L19" s="281"/>
      <c r="M19" s="135"/>
      <c r="N19" s="135"/>
    </row>
    <row r="20" spans="1:14" ht="14.5" x14ac:dyDescent="0.35">
      <c r="A20" s="135"/>
      <c r="B20" s="135"/>
      <c r="C20" s="281"/>
      <c r="D20" s="281"/>
      <c r="E20" s="281"/>
      <c r="F20" s="281"/>
      <c r="G20" s="281"/>
      <c r="H20" s="281"/>
      <c r="I20" s="281"/>
      <c r="J20" s="281"/>
      <c r="K20" s="281"/>
      <c r="L20" s="281"/>
      <c r="M20" s="135"/>
      <c r="N20" s="135"/>
    </row>
    <row r="21" spans="1:14" ht="14.5" x14ac:dyDescent="0.35">
      <c r="A21" s="135"/>
      <c r="B21" s="14"/>
      <c r="C21" s="126" t="s">
        <v>286</v>
      </c>
      <c r="D21" s="126" t="s">
        <v>253</v>
      </c>
      <c r="E21" s="126" t="s">
        <v>254</v>
      </c>
      <c r="F21" s="126" t="s">
        <v>255</v>
      </c>
      <c r="G21" s="126" t="s">
        <v>256</v>
      </c>
      <c r="H21" s="126" t="s">
        <v>257</v>
      </c>
      <c r="I21" s="126" t="s">
        <v>258</v>
      </c>
      <c r="J21" s="126" t="s">
        <v>259</v>
      </c>
      <c r="K21" s="126" t="s">
        <v>260</v>
      </c>
      <c r="L21" s="126" t="s">
        <v>261</v>
      </c>
      <c r="M21" s="135"/>
      <c r="N21" s="135"/>
    </row>
    <row r="22" spans="1:14" ht="14.5" x14ac:dyDescent="0.35">
      <c r="A22" s="135"/>
      <c r="B22" s="607" t="s">
        <v>287</v>
      </c>
      <c r="C22" s="278">
        <f>-C12</f>
        <v>-3000000</v>
      </c>
      <c r="D22" s="281"/>
      <c r="E22" s="281"/>
      <c r="F22" s="281"/>
      <c r="G22" s="281"/>
      <c r="H22" s="281"/>
      <c r="I22" s="281"/>
      <c r="J22" s="281"/>
      <c r="K22" s="281"/>
      <c r="L22" s="278">
        <f>C13</f>
        <v>165000</v>
      </c>
      <c r="M22" s="135"/>
      <c r="N22" s="135"/>
    </row>
    <row r="23" spans="1:14" ht="14.5" x14ac:dyDescent="0.35">
      <c r="A23" s="135"/>
      <c r="B23" s="135" t="s">
        <v>272</v>
      </c>
      <c r="C23" s="278">
        <f>C18</f>
        <v>2217887.3350000009</v>
      </c>
      <c r="D23" s="278">
        <f>D18</f>
        <v>1088542.5</v>
      </c>
      <c r="E23" s="278">
        <f t="shared" ref="E23:L23" si="0">E18</f>
        <v>-348177.89999999967</v>
      </c>
      <c r="F23" s="278">
        <f t="shared" si="0"/>
        <v>1898684.2919999999</v>
      </c>
      <c r="G23" s="278">
        <f t="shared" si="0"/>
        <v>1375391.7278399998</v>
      </c>
      <c r="H23" s="278">
        <f t="shared" si="0"/>
        <v>3177261.7123968005</v>
      </c>
      <c r="I23" s="278">
        <f t="shared" si="0"/>
        <v>-390813.44335526368</v>
      </c>
      <c r="J23" s="278">
        <f t="shared" si="0"/>
        <v>1893306.77057763</v>
      </c>
      <c r="K23" s="278">
        <f t="shared" si="0"/>
        <v>7335851.6684891824</v>
      </c>
      <c r="L23" s="278">
        <f t="shared" si="0"/>
        <v>1794645.6991089662</v>
      </c>
      <c r="M23" s="135"/>
      <c r="N23" s="135"/>
    </row>
    <row r="24" spans="1:14" ht="14.5" x14ac:dyDescent="0.35">
      <c r="A24" s="135"/>
      <c r="B24" s="16" t="s">
        <v>288</v>
      </c>
      <c r="C24" s="17">
        <f t="shared" ref="C24:K24" si="1">SUM(C22:C23)</f>
        <v>-782112.66499999911</v>
      </c>
      <c r="D24" s="15">
        <f t="shared" si="1"/>
        <v>1088542.5</v>
      </c>
      <c r="E24" s="15">
        <f t="shared" si="1"/>
        <v>-348177.89999999967</v>
      </c>
      <c r="F24" s="15">
        <f t="shared" si="1"/>
        <v>1898684.2919999999</v>
      </c>
      <c r="G24" s="15">
        <f t="shared" si="1"/>
        <v>1375391.7278399998</v>
      </c>
      <c r="H24" s="15">
        <f t="shared" si="1"/>
        <v>3177261.7123968005</v>
      </c>
      <c r="I24" s="15">
        <f t="shared" si="1"/>
        <v>-390813.44335526368</v>
      </c>
      <c r="J24" s="15">
        <f t="shared" si="1"/>
        <v>1893306.77057763</v>
      </c>
      <c r="K24" s="15">
        <f t="shared" si="1"/>
        <v>7335851.6684891824</v>
      </c>
      <c r="L24" s="15">
        <f>SUM(L22:L23)</f>
        <v>1959645.6991089662</v>
      </c>
      <c r="M24" s="135"/>
      <c r="N24" s="135"/>
    </row>
    <row r="25" spans="1:14" ht="14.5" x14ac:dyDescent="0.35">
      <c r="A25" s="135"/>
      <c r="B25" s="14" t="s">
        <v>289</v>
      </c>
      <c r="C25" s="18">
        <f>IRR(C24:L24)</f>
        <v>1.1455903599303925</v>
      </c>
      <c r="D25" s="281"/>
      <c r="E25" s="281"/>
      <c r="F25" s="281"/>
      <c r="G25" s="281"/>
      <c r="H25" s="281"/>
      <c r="I25" s="281"/>
      <c r="J25" s="281"/>
      <c r="K25" s="281"/>
      <c r="L25" s="281"/>
      <c r="M25" s="135"/>
      <c r="N25" s="135"/>
    </row>
    <row r="26" spans="1:14" ht="14.5" x14ac:dyDescent="0.35">
      <c r="A26" s="135"/>
      <c r="B26" s="135"/>
      <c r="C26" s="281"/>
      <c r="D26" s="281"/>
      <c r="E26" s="281"/>
      <c r="F26" s="281"/>
      <c r="G26" s="281"/>
      <c r="H26" s="281"/>
      <c r="I26" s="281"/>
      <c r="J26" s="281"/>
      <c r="K26" s="281"/>
      <c r="L26" s="281"/>
      <c r="M26" s="135"/>
      <c r="N26" s="135"/>
    </row>
    <row r="27" spans="1:14" ht="23.5" x14ac:dyDescent="0.35">
      <c r="B27" s="128" t="s">
        <v>290</v>
      </c>
      <c r="C27" s="129"/>
      <c r="D27" s="130"/>
      <c r="E27" s="130"/>
      <c r="F27" s="130"/>
      <c r="G27" s="130"/>
      <c r="H27" s="131"/>
      <c r="I27" s="131"/>
      <c r="J27" s="20"/>
      <c r="K27" s="20"/>
      <c r="L27" s="20"/>
      <c r="M27" s="19"/>
      <c r="N27" s="19"/>
    </row>
    <row r="28" spans="1:14" ht="14.5" x14ac:dyDescent="0.35">
      <c r="B28" s="281">
        <v>1</v>
      </c>
      <c r="C28" s="132"/>
      <c r="D28" s="133"/>
      <c r="E28" s="133"/>
      <c r="F28" s="133"/>
      <c r="G28" s="133"/>
      <c r="H28" s="133"/>
      <c r="I28" s="133"/>
    </row>
    <row r="29" spans="1:14" ht="14.5" x14ac:dyDescent="0.35">
      <c r="B29" s="135">
        <v>2</v>
      </c>
      <c r="C29" s="282"/>
      <c r="D29" s="134"/>
      <c r="E29" s="134"/>
      <c r="F29" s="134"/>
      <c r="G29" s="134"/>
      <c r="H29" s="134"/>
      <c r="I29" s="134"/>
    </row>
    <row r="30" spans="1:14" ht="14.5" x14ac:dyDescent="0.35">
      <c r="B30" s="135">
        <v>3</v>
      </c>
      <c r="C30" s="282"/>
      <c r="D30" s="134"/>
      <c r="E30" s="134"/>
      <c r="F30" s="134"/>
      <c r="G30" s="134"/>
      <c r="H30" s="134"/>
      <c r="I30" s="134"/>
    </row>
    <row r="31" spans="1:14" ht="14.5" x14ac:dyDescent="0.35">
      <c r="B31" s="135"/>
      <c r="C31" s="279"/>
      <c r="D31" s="9"/>
      <c r="E31" s="9"/>
      <c r="F31" s="9"/>
      <c r="G31" s="9"/>
      <c r="H31" s="9"/>
      <c r="I31" s="9"/>
    </row>
    <row r="32" spans="1:14" ht="14.5" x14ac:dyDescent="0.35">
      <c r="D32" s="278"/>
      <c r="E32" s="278"/>
      <c r="F32" s="278"/>
      <c r="G32" s="135"/>
    </row>
  </sheetData>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0"/>
  <sheetViews>
    <sheetView topLeftCell="A4" workbookViewId="0">
      <selection activeCell="B17" sqref="B17"/>
    </sheetView>
  </sheetViews>
  <sheetFormatPr defaultColWidth="9.58203125" defaultRowHeight="15.5" x14ac:dyDescent="0.35"/>
  <cols>
    <col min="1" max="1" width="9.58203125" style="2"/>
    <col min="2" max="2" width="19.08203125" style="2" customWidth="1"/>
    <col min="3" max="3" width="11.58203125" style="2" customWidth="1"/>
    <col min="4" max="4" width="10.5" style="2" bestFit="1" customWidth="1"/>
    <col min="5" max="5" width="18.58203125" style="2" customWidth="1"/>
    <col min="6" max="6" width="19.5" style="2" customWidth="1"/>
    <col min="7" max="7" width="10.08203125" style="2" customWidth="1"/>
    <col min="8" max="8" width="9.58203125" style="2" customWidth="1"/>
    <col min="9" max="9" width="10.08203125" style="2" customWidth="1"/>
    <col min="10" max="10" width="8.33203125" style="2" customWidth="1"/>
    <col min="11" max="11" width="7.5" style="2" bestFit="1" customWidth="1"/>
    <col min="12" max="12" width="39.33203125" style="2" customWidth="1"/>
    <col min="13" max="13" width="39.58203125" style="2" customWidth="1"/>
    <col min="14" max="14" width="37.08203125" style="2" customWidth="1"/>
    <col min="15" max="15" width="38.08203125" style="2" customWidth="1"/>
    <col min="16" max="16384" width="9.58203125" style="2"/>
  </cols>
  <sheetData>
    <row r="1" spans="1:15" ht="182.25" customHeight="1" x14ac:dyDescent="0.35"/>
    <row r="2" spans="1:15" ht="18.5" x14ac:dyDescent="0.35">
      <c r="B2" s="10" t="s">
        <v>377</v>
      </c>
      <c r="N2" s="540"/>
      <c r="O2" s="540"/>
    </row>
    <row r="3" spans="1:15" ht="18.5" x14ac:dyDescent="0.35">
      <c r="B3" s="10"/>
      <c r="N3" s="540"/>
      <c r="O3" s="540"/>
    </row>
    <row r="4" spans="1:15" ht="18.5" x14ac:dyDescent="0.35">
      <c r="B4" s="10"/>
      <c r="N4" s="540"/>
      <c r="O4" s="540"/>
    </row>
    <row r="5" spans="1:15" x14ac:dyDescent="0.35">
      <c r="A5" s="269"/>
      <c r="B5" s="599" t="s">
        <v>291</v>
      </c>
      <c r="C5" s="596" t="s">
        <v>292</v>
      </c>
      <c r="D5" s="596" t="s">
        <v>293</v>
      </c>
      <c r="E5" s="44" t="s">
        <v>294</v>
      </c>
      <c r="F5" s="44" t="s">
        <v>295</v>
      </c>
      <c r="G5" s="596" t="s">
        <v>296</v>
      </c>
      <c r="H5" s="596"/>
      <c r="I5" s="596"/>
      <c r="J5" s="597" t="s">
        <v>297</v>
      </c>
      <c r="K5" s="598" t="s">
        <v>298</v>
      </c>
      <c r="L5" s="598" t="s">
        <v>299</v>
      </c>
      <c r="M5" s="269"/>
      <c r="N5" s="541"/>
      <c r="O5" s="541"/>
    </row>
    <row r="6" spans="1:15" x14ac:dyDescent="0.35">
      <c r="A6" s="269"/>
      <c r="B6" s="600"/>
      <c r="C6" s="596"/>
      <c r="D6" s="596"/>
      <c r="E6" s="45" t="s">
        <v>300</v>
      </c>
      <c r="F6" s="46" t="s">
        <v>301</v>
      </c>
      <c r="G6" s="44" t="s">
        <v>302</v>
      </c>
      <c r="H6" s="44" t="s">
        <v>303</v>
      </c>
      <c r="I6" s="44" t="s">
        <v>304</v>
      </c>
      <c r="J6" s="597"/>
      <c r="K6" s="598"/>
      <c r="L6" s="598"/>
      <c r="M6" s="269"/>
      <c r="N6" s="541"/>
      <c r="O6" s="541"/>
    </row>
    <row r="7" spans="1:15" x14ac:dyDescent="0.35">
      <c r="A7" s="269"/>
      <c r="B7" s="47" t="s">
        <v>305</v>
      </c>
      <c r="C7" s="95" t="s">
        <v>306</v>
      </c>
      <c r="D7" s="283"/>
      <c r="E7" s="283"/>
      <c r="F7" s="284"/>
      <c r="G7" s="284"/>
      <c r="H7" s="284"/>
      <c r="I7" s="284"/>
      <c r="J7" s="285">
        <f>MIN(E7*52*F7/12/260,1)</f>
        <v>0</v>
      </c>
      <c r="K7" s="286">
        <f>D7*J7</f>
        <v>0</v>
      </c>
      <c r="L7" s="287"/>
      <c r="M7" s="269"/>
      <c r="N7" s="541"/>
      <c r="O7" s="541"/>
    </row>
    <row r="8" spans="1:15" x14ac:dyDescent="0.35">
      <c r="A8" s="269"/>
      <c r="B8" s="47"/>
      <c r="C8" s="95" t="s">
        <v>307</v>
      </c>
      <c r="D8" s="283"/>
      <c r="E8" s="283"/>
      <c r="F8" s="284"/>
      <c r="G8" s="284"/>
      <c r="H8" s="284"/>
      <c r="I8" s="284"/>
      <c r="J8" s="285">
        <f t="shared" ref="J8:J14" si="0">MIN(E8*52*F8/12/260,1)</f>
        <v>0</v>
      </c>
      <c r="K8" s="286">
        <f t="shared" ref="K8:K14" si="1">D8*J8</f>
        <v>0</v>
      </c>
      <c r="L8" s="287"/>
      <c r="M8" s="269"/>
      <c r="N8" s="519"/>
      <c r="O8" s="513"/>
    </row>
    <row r="9" spans="1:15" x14ac:dyDescent="0.35">
      <c r="A9" s="269"/>
      <c r="B9" s="47"/>
      <c r="C9" s="95" t="s">
        <v>162</v>
      </c>
      <c r="D9" s="283"/>
      <c r="E9" s="283"/>
      <c r="F9" s="284"/>
      <c r="G9" s="284"/>
      <c r="H9" s="284"/>
      <c r="I9" s="284"/>
      <c r="J9" s="285">
        <f t="shared" si="0"/>
        <v>0</v>
      </c>
      <c r="K9" s="286">
        <f t="shared" si="1"/>
        <v>0</v>
      </c>
      <c r="L9" s="287"/>
      <c r="M9" s="269"/>
      <c r="N9" s="519"/>
      <c r="O9" s="513"/>
    </row>
    <row r="10" spans="1:15" x14ac:dyDescent="0.35">
      <c r="A10" s="269"/>
      <c r="B10" s="47"/>
      <c r="C10" s="95"/>
      <c r="D10" s="283"/>
      <c r="E10" s="283"/>
      <c r="F10" s="284"/>
      <c r="G10" s="284"/>
      <c r="H10" s="284"/>
      <c r="I10" s="284"/>
      <c r="J10" s="285">
        <f t="shared" si="0"/>
        <v>0</v>
      </c>
      <c r="K10" s="286">
        <f t="shared" si="1"/>
        <v>0</v>
      </c>
      <c r="L10" s="287"/>
      <c r="M10" s="269"/>
      <c r="N10" s="519"/>
      <c r="O10" s="513"/>
    </row>
    <row r="11" spans="1:15" x14ac:dyDescent="0.35">
      <c r="A11" s="269"/>
      <c r="B11" s="47" t="s">
        <v>308</v>
      </c>
      <c r="C11" s="95" t="s">
        <v>309</v>
      </c>
      <c r="D11" s="283"/>
      <c r="E11" s="283"/>
      <c r="F11" s="284"/>
      <c r="G11" s="284"/>
      <c r="H11" s="284"/>
      <c r="I11" s="284"/>
      <c r="J11" s="285">
        <f t="shared" si="0"/>
        <v>0</v>
      </c>
      <c r="K11" s="286">
        <f t="shared" si="1"/>
        <v>0</v>
      </c>
      <c r="L11" s="287"/>
      <c r="M11" s="269"/>
      <c r="N11" s="519"/>
      <c r="O11" s="513"/>
    </row>
    <row r="12" spans="1:15" x14ac:dyDescent="0.35">
      <c r="A12" s="269"/>
      <c r="B12" s="47"/>
      <c r="C12" s="95" t="s">
        <v>310</v>
      </c>
      <c r="D12" s="283"/>
      <c r="E12" s="283"/>
      <c r="F12" s="284"/>
      <c r="G12" s="284"/>
      <c r="H12" s="284"/>
      <c r="I12" s="284"/>
      <c r="J12" s="285">
        <f t="shared" si="0"/>
        <v>0</v>
      </c>
      <c r="K12" s="286">
        <f t="shared" si="1"/>
        <v>0</v>
      </c>
      <c r="L12" s="287"/>
      <c r="M12" s="269"/>
      <c r="N12" s="519"/>
      <c r="O12" s="513"/>
    </row>
    <row r="13" spans="1:15" x14ac:dyDescent="0.35">
      <c r="A13" s="269"/>
      <c r="B13" s="47" t="s">
        <v>162</v>
      </c>
      <c r="C13" s="284"/>
      <c r="D13" s="283"/>
      <c r="E13" s="283"/>
      <c r="F13" s="284"/>
      <c r="G13" s="284"/>
      <c r="H13" s="284"/>
      <c r="I13" s="284"/>
      <c r="J13" s="285">
        <f t="shared" si="0"/>
        <v>0</v>
      </c>
      <c r="K13" s="286">
        <f t="shared" si="1"/>
        <v>0</v>
      </c>
      <c r="L13" s="287"/>
      <c r="M13" s="269"/>
      <c r="N13" s="519"/>
      <c r="O13" s="513"/>
    </row>
    <row r="14" spans="1:15" x14ac:dyDescent="0.35">
      <c r="A14" s="269"/>
      <c r="B14" s="47"/>
      <c r="C14" s="284"/>
      <c r="D14" s="283"/>
      <c r="E14" s="283"/>
      <c r="F14" s="284"/>
      <c r="G14" s="284"/>
      <c r="H14" s="284"/>
      <c r="I14" s="284"/>
      <c r="J14" s="285">
        <f t="shared" si="0"/>
        <v>0</v>
      </c>
      <c r="K14" s="286">
        <f t="shared" si="1"/>
        <v>0</v>
      </c>
      <c r="L14" s="287"/>
      <c r="M14" s="269"/>
      <c r="N14" s="269"/>
    </row>
    <row r="15" spans="1:15" x14ac:dyDescent="0.35">
      <c r="A15" s="269"/>
      <c r="C15" s="503" t="s">
        <v>311</v>
      </c>
      <c r="D15" s="504">
        <f>SUM(D7:D14)</f>
        <v>0</v>
      </c>
      <c r="E15" s="504">
        <f t="shared" ref="E15:J15" si="2">SUM(E7:E14)</f>
        <v>0</v>
      </c>
      <c r="F15" s="505">
        <f t="shared" si="2"/>
        <v>0</v>
      </c>
      <c r="G15" s="506">
        <f t="shared" si="2"/>
        <v>0</v>
      </c>
      <c r="H15" s="506">
        <f t="shared" si="2"/>
        <v>0</v>
      </c>
      <c r="I15" s="506">
        <f t="shared" si="2"/>
        <v>0</v>
      </c>
      <c r="J15" s="507">
        <f t="shared" si="2"/>
        <v>0</v>
      </c>
      <c r="K15" s="48">
        <f>SUM(K7:K14)</f>
        <v>0</v>
      </c>
      <c r="L15" s="287"/>
      <c r="M15" s="269"/>
      <c r="N15" s="269"/>
    </row>
    <row r="16" spans="1:15" x14ac:dyDescent="0.35">
      <c r="A16" s="269"/>
      <c r="B16" s="269"/>
      <c r="C16" s="269"/>
      <c r="D16" s="269"/>
      <c r="E16" s="269"/>
      <c r="F16" s="269"/>
      <c r="G16" s="269"/>
      <c r="H16" s="269"/>
      <c r="I16" s="269"/>
      <c r="J16" s="269"/>
      <c r="K16" s="269"/>
      <c r="L16" s="269"/>
    </row>
    <row r="17" spans="1:14" ht="18.5" x14ac:dyDescent="0.35">
      <c r="B17" s="10" t="s">
        <v>312</v>
      </c>
    </row>
    <row r="18" spans="1:14" ht="18.5" x14ac:dyDescent="0.35">
      <c r="B18" s="10"/>
    </row>
    <row r="19" spans="1:14" ht="18.5" x14ac:dyDescent="0.35">
      <c r="B19" s="10"/>
    </row>
    <row r="20" spans="1:14" x14ac:dyDescent="0.35">
      <c r="A20" s="269"/>
      <c r="B20" s="599" t="s">
        <v>313</v>
      </c>
      <c r="C20" s="596" t="s">
        <v>292</v>
      </c>
      <c r="D20" s="596" t="s">
        <v>293</v>
      </c>
      <c r="E20" s="44" t="s">
        <v>294</v>
      </c>
      <c r="F20" s="44" t="s">
        <v>295</v>
      </c>
      <c r="G20" s="596" t="s">
        <v>296</v>
      </c>
      <c r="H20" s="596"/>
      <c r="I20" s="596"/>
      <c r="J20" s="597" t="s">
        <v>297</v>
      </c>
      <c r="K20" s="598" t="s">
        <v>298</v>
      </c>
      <c r="L20" s="598" t="s">
        <v>299</v>
      </c>
      <c r="M20" s="269"/>
      <c r="N20" s="269"/>
    </row>
    <row r="21" spans="1:14" x14ac:dyDescent="0.35">
      <c r="A21" s="269"/>
      <c r="B21" s="600"/>
      <c r="C21" s="596"/>
      <c r="D21" s="596"/>
      <c r="E21" s="45" t="s">
        <v>300</v>
      </c>
      <c r="F21" s="46" t="s">
        <v>301</v>
      </c>
      <c r="G21" s="44" t="s">
        <v>302</v>
      </c>
      <c r="H21" s="44" t="s">
        <v>303</v>
      </c>
      <c r="I21" s="44" t="s">
        <v>304</v>
      </c>
      <c r="J21" s="597"/>
      <c r="K21" s="598"/>
      <c r="L21" s="598"/>
      <c r="M21" s="269"/>
      <c r="N21" s="269"/>
    </row>
    <row r="22" spans="1:14" x14ac:dyDescent="0.35">
      <c r="A22" s="269"/>
      <c r="B22" s="47" t="s">
        <v>305</v>
      </c>
      <c r="C22" s="95" t="s">
        <v>306</v>
      </c>
      <c r="D22" s="283"/>
      <c r="E22" s="283"/>
      <c r="F22" s="284"/>
      <c r="G22" s="284"/>
      <c r="H22" s="284"/>
      <c r="I22" s="284"/>
      <c r="J22" s="285">
        <f>MIN(E22*52*F22/12/260,1)</f>
        <v>0</v>
      </c>
      <c r="K22" s="286">
        <f>D22*J22</f>
        <v>0</v>
      </c>
      <c r="L22" s="287"/>
      <c r="M22" s="269"/>
      <c r="N22" s="269"/>
    </row>
    <row r="23" spans="1:14" x14ac:dyDescent="0.35">
      <c r="A23" s="269"/>
      <c r="B23" s="47"/>
      <c r="C23" s="95" t="s">
        <v>307</v>
      </c>
      <c r="D23" s="283"/>
      <c r="E23" s="283"/>
      <c r="F23" s="284"/>
      <c r="G23" s="284"/>
      <c r="H23" s="284"/>
      <c r="I23" s="284"/>
      <c r="J23" s="285">
        <f t="shared" ref="J23:J29" si="3">MIN(E23*52*F23/12/260,1)</f>
        <v>0</v>
      </c>
      <c r="K23" s="286">
        <f t="shared" ref="K23:K29" si="4">D23*J23</f>
        <v>0</v>
      </c>
      <c r="L23" s="287"/>
      <c r="M23" s="269"/>
      <c r="N23" s="269"/>
    </row>
    <row r="24" spans="1:14" x14ac:dyDescent="0.35">
      <c r="A24" s="269"/>
      <c r="B24" s="47"/>
      <c r="C24" s="95" t="s">
        <v>162</v>
      </c>
      <c r="D24" s="283"/>
      <c r="E24" s="283"/>
      <c r="F24" s="284"/>
      <c r="G24" s="284"/>
      <c r="H24" s="284"/>
      <c r="I24" s="284"/>
      <c r="J24" s="285">
        <f t="shared" si="3"/>
        <v>0</v>
      </c>
      <c r="K24" s="286">
        <f t="shared" si="4"/>
        <v>0</v>
      </c>
      <c r="L24" s="287"/>
      <c r="M24" s="269"/>
      <c r="N24" s="269"/>
    </row>
    <row r="25" spans="1:14" x14ac:dyDescent="0.35">
      <c r="A25" s="269"/>
      <c r="B25" s="47"/>
      <c r="C25" s="95"/>
      <c r="D25" s="283"/>
      <c r="E25" s="283"/>
      <c r="F25" s="284"/>
      <c r="G25" s="284"/>
      <c r="H25" s="284"/>
      <c r="I25" s="284"/>
      <c r="J25" s="285">
        <f t="shared" si="3"/>
        <v>0</v>
      </c>
      <c r="K25" s="286">
        <f t="shared" si="4"/>
        <v>0</v>
      </c>
      <c r="L25" s="287"/>
      <c r="M25" s="269"/>
      <c r="N25" s="269"/>
    </row>
    <row r="26" spans="1:14" x14ac:dyDescent="0.35">
      <c r="A26" s="269"/>
      <c r="B26" s="47" t="s">
        <v>308</v>
      </c>
      <c r="C26" s="95" t="s">
        <v>309</v>
      </c>
      <c r="D26" s="283"/>
      <c r="E26" s="283"/>
      <c r="F26" s="284"/>
      <c r="G26" s="284"/>
      <c r="H26" s="284"/>
      <c r="I26" s="284"/>
      <c r="J26" s="285">
        <f t="shared" si="3"/>
        <v>0</v>
      </c>
      <c r="K26" s="286">
        <f t="shared" si="4"/>
        <v>0</v>
      </c>
      <c r="L26" s="287"/>
      <c r="M26" s="269"/>
      <c r="N26" s="269"/>
    </row>
    <row r="27" spans="1:14" x14ac:dyDescent="0.35">
      <c r="A27" s="269"/>
      <c r="B27" s="47"/>
      <c r="C27" s="95" t="s">
        <v>310</v>
      </c>
      <c r="D27" s="283"/>
      <c r="E27" s="283"/>
      <c r="F27" s="284"/>
      <c r="G27" s="284"/>
      <c r="H27" s="284"/>
      <c r="I27" s="284"/>
      <c r="J27" s="285">
        <f t="shared" si="3"/>
        <v>0</v>
      </c>
      <c r="K27" s="286">
        <f t="shared" si="4"/>
        <v>0</v>
      </c>
      <c r="L27" s="287"/>
      <c r="M27" s="269"/>
      <c r="N27" s="269"/>
    </row>
    <row r="28" spans="1:14" x14ac:dyDescent="0.35">
      <c r="A28" s="269"/>
      <c r="B28" s="481" t="s">
        <v>162</v>
      </c>
      <c r="C28" s="284"/>
      <c r="D28" s="283"/>
      <c r="E28" s="283"/>
      <c r="F28" s="284"/>
      <c r="G28" s="284"/>
      <c r="H28" s="284"/>
      <c r="I28" s="284"/>
      <c r="J28" s="285">
        <f t="shared" si="3"/>
        <v>0</v>
      </c>
      <c r="K28" s="286">
        <f t="shared" si="4"/>
        <v>0</v>
      </c>
      <c r="L28" s="287"/>
      <c r="M28" s="269"/>
      <c r="N28" s="269"/>
    </row>
    <row r="29" spans="1:14" x14ac:dyDescent="0.35">
      <c r="A29" s="269"/>
      <c r="B29" s="479"/>
      <c r="C29" s="480"/>
      <c r="D29" s="283"/>
      <c r="E29" s="283"/>
      <c r="F29" s="284"/>
      <c r="G29" s="284"/>
      <c r="H29" s="284"/>
      <c r="I29" s="284"/>
      <c r="J29" s="285">
        <f t="shared" si="3"/>
        <v>0</v>
      </c>
      <c r="K29" s="286">
        <f t="shared" si="4"/>
        <v>0</v>
      </c>
      <c r="L29" s="287"/>
      <c r="M29" s="269"/>
      <c r="N29" s="269"/>
    </row>
    <row r="30" spans="1:14" x14ac:dyDescent="0.35">
      <c r="A30" s="269"/>
      <c r="C30" s="503" t="s">
        <v>311</v>
      </c>
      <c r="D30" s="504">
        <f>SUM(D22:D29)</f>
        <v>0</v>
      </c>
      <c r="E30" s="504">
        <f t="shared" ref="E30" si="5">SUM(E22:E29)</f>
        <v>0</v>
      </c>
      <c r="F30" s="505">
        <f t="shared" ref="F30" si="6">SUM(F22:F29)</f>
        <v>0</v>
      </c>
      <c r="G30" s="506">
        <f t="shared" ref="G30" si="7">SUM(G22:G29)</f>
        <v>0</v>
      </c>
      <c r="H30" s="506">
        <f t="shared" ref="H30" si="8">SUM(H22:H29)</f>
        <v>0</v>
      </c>
      <c r="I30" s="506">
        <f t="shared" ref="I30" si="9">SUM(I22:I29)</f>
        <v>0</v>
      </c>
      <c r="J30" s="507"/>
      <c r="K30" s="48">
        <f>SUM(K22:K29)</f>
        <v>0</v>
      </c>
      <c r="L30" s="287"/>
      <c r="M30" s="269"/>
      <c r="N30" s="269"/>
    </row>
  </sheetData>
  <mergeCells count="14">
    <mergeCell ref="L5:L6"/>
    <mergeCell ref="B5:B6"/>
    <mergeCell ref="C5:C6"/>
    <mergeCell ref="G5:I5"/>
    <mergeCell ref="J5:J6"/>
    <mergeCell ref="K5:K6"/>
    <mergeCell ref="D5:D6"/>
    <mergeCell ref="G20:I20"/>
    <mergeCell ref="J20:J21"/>
    <mergeCell ref="K20:K21"/>
    <mergeCell ref="L20:L21"/>
    <mergeCell ref="B20:B21"/>
    <mergeCell ref="C20:C21"/>
    <mergeCell ref="D20:D21"/>
  </mergeCells>
  <pageMargins left="0.7" right="0.7" top="0.75" bottom="0.75" header="0.3" footer="0.3"/>
  <pageSetup orientation="portrait" horizontalDpi="1200" verticalDpi="1200" r:id="rId1"/>
  <ignoredErrors>
    <ignoredError sqref="E30:I30"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43"/>
  <sheetViews>
    <sheetView tabSelected="1" topLeftCell="A8" workbookViewId="0">
      <selection activeCell="E4" sqref="E4"/>
    </sheetView>
  </sheetViews>
  <sheetFormatPr defaultColWidth="8.58203125" defaultRowHeight="12" x14ac:dyDescent="0.35"/>
  <cols>
    <col min="1" max="1" width="3.75" style="9" customWidth="1"/>
    <col min="2" max="2" width="29.75" style="50" customWidth="1"/>
    <col min="3" max="3" width="19.83203125" style="49" customWidth="1"/>
    <col min="4" max="4" width="17.5" style="50" customWidth="1"/>
    <col min="5" max="5" width="55.75" style="50" customWidth="1"/>
    <col min="6" max="16384" width="8.58203125" style="9"/>
  </cols>
  <sheetData>
    <row r="2" spans="1:11" ht="18.5" x14ac:dyDescent="0.35">
      <c r="B2" s="10" t="s">
        <v>378</v>
      </c>
    </row>
    <row r="3" spans="1:11" ht="15.5" x14ac:dyDescent="0.35">
      <c r="A3" s="19"/>
      <c r="B3" s="51"/>
      <c r="C3" s="52"/>
      <c r="D3" s="51"/>
      <c r="E3" s="51"/>
      <c r="K3" s="19"/>
    </row>
    <row r="4" spans="1:11" s="55" customFormat="1" ht="43.5" x14ac:dyDescent="0.35">
      <c r="A4" s="19"/>
      <c r="B4" s="53" t="s">
        <v>314</v>
      </c>
      <c r="C4" s="54" t="s">
        <v>315</v>
      </c>
      <c r="D4" s="508" t="s">
        <v>316</v>
      </c>
      <c r="E4" s="53" t="s">
        <v>317</v>
      </c>
      <c r="F4" s="135"/>
      <c r="G4" s="135"/>
      <c r="H4" s="135"/>
      <c r="I4" s="135"/>
      <c r="J4" s="135"/>
      <c r="K4" s="135"/>
    </row>
    <row r="5" spans="1:11" s="55" customFormat="1" ht="15.5" x14ac:dyDescent="0.35">
      <c r="A5" s="19"/>
      <c r="B5" s="288"/>
      <c r="C5" s="127"/>
      <c r="D5" s="288"/>
      <c r="E5" s="288"/>
      <c r="F5" s="135"/>
      <c r="G5" s="135"/>
      <c r="H5" s="135"/>
      <c r="I5" s="135"/>
      <c r="J5" s="135"/>
      <c r="K5" s="135"/>
    </row>
    <row r="6" spans="1:11" s="55" customFormat="1" ht="15.5" x14ac:dyDescent="0.35">
      <c r="A6" s="19"/>
      <c r="B6" s="288"/>
      <c r="C6" s="127"/>
      <c r="D6" s="288"/>
      <c r="E6" s="288"/>
      <c r="F6" s="135"/>
      <c r="G6" s="135"/>
      <c r="H6" s="135"/>
      <c r="I6" s="135"/>
      <c r="J6" s="135"/>
      <c r="K6" s="135"/>
    </row>
    <row r="7" spans="1:11" s="55" customFormat="1" ht="15.5" x14ac:dyDescent="0.35">
      <c r="A7" s="19"/>
      <c r="B7" s="288"/>
      <c r="C7" s="127"/>
      <c r="D7" s="288"/>
      <c r="E7" s="288"/>
      <c r="F7" s="135"/>
      <c r="G7" s="135"/>
      <c r="H7" s="135"/>
      <c r="I7" s="135"/>
      <c r="J7" s="135"/>
      <c r="K7" s="135"/>
    </row>
    <row r="8" spans="1:11" s="55" customFormat="1" ht="15.5" x14ac:dyDescent="0.35">
      <c r="A8" s="19"/>
      <c r="B8" s="288"/>
      <c r="C8" s="127"/>
      <c r="D8" s="288"/>
      <c r="E8" s="288"/>
      <c r="F8" s="135"/>
      <c r="G8" s="135"/>
      <c r="H8" s="135"/>
      <c r="I8" s="135"/>
      <c r="J8" s="135"/>
      <c r="K8" s="135"/>
    </row>
    <row r="9" spans="1:11" s="55" customFormat="1" ht="15.5" x14ac:dyDescent="0.35">
      <c r="A9" s="19"/>
      <c r="B9" s="288"/>
      <c r="C9" s="127"/>
      <c r="D9" s="288"/>
      <c r="E9" s="288"/>
      <c r="F9" s="135"/>
      <c r="G9" s="135"/>
      <c r="H9" s="135"/>
      <c r="I9" s="135"/>
      <c r="J9" s="135"/>
      <c r="K9" s="135"/>
    </row>
    <row r="10" spans="1:11" s="55" customFormat="1" ht="15.5" x14ac:dyDescent="0.35">
      <c r="A10" s="19"/>
      <c r="B10" s="288"/>
      <c r="C10" s="127"/>
      <c r="D10" s="288"/>
      <c r="E10" s="288"/>
      <c r="F10" s="135"/>
      <c r="G10" s="135"/>
      <c r="H10" s="135"/>
      <c r="I10" s="135"/>
      <c r="J10" s="135"/>
      <c r="K10" s="135"/>
    </row>
    <row r="11" spans="1:11" s="55" customFormat="1" ht="15.5" x14ac:dyDescent="0.35">
      <c r="A11" s="19"/>
      <c r="B11" s="288"/>
      <c r="C11" s="127"/>
      <c r="D11" s="288"/>
      <c r="E11" s="288"/>
      <c r="F11" s="135"/>
      <c r="G11" s="135"/>
      <c r="H11" s="135"/>
      <c r="I11" s="135"/>
      <c r="J11" s="135"/>
      <c r="K11" s="135"/>
    </row>
    <row r="12" spans="1:11" s="55" customFormat="1" ht="15.5" x14ac:dyDescent="0.35">
      <c r="A12" s="19"/>
      <c r="B12" s="288"/>
      <c r="C12" s="127"/>
      <c r="D12" s="288"/>
      <c r="E12" s="288"/>
      <c r="F12" s="135"/>
      <c r="G12" s="135"/>
      <c r="H12" s="135"/>
      <c r="I12" s="135"/>
      <c r="J12" s="135"/>
      <c r="K12" s="135"/>
    </row>
    <row r="13" spans="1:11" s="55" customFormat="1" ht="15.5" x14ac:dyDescent="0.35">
      <c r="A13" s="19"/>
      <c r="B13" s="288"/>
      <c r="C13" s="127"/>
      <c r="D13" s="288"/>
      <c r="E13" s="288"/>
      <c r="F13" s="135"/>
      <c r="G13" s="135"/>
      <c r="H13" s="135"/>
      <c r="I13" s="135"/>
      <c r="J13" s="135"/>
      <c r="K13" s="135"/>
    </row>
    <row r="14" spans="1:11" s="55" customFormat="1" ht="15.5" x14ac:dyDescent="0.35">
      <c r="A14" s="19"/>
      <c r="B14" s="288"/>
      <c r="C14" s="127"/>
      <c r="D14" s="288"/>
      <c r="E14" s="288"/>
      <c r="F14" s="135"/>
      <c r="G14" s="135"/>
      <c r="H14" s="135"/>
      <c r="I14" s="135"/>
      <c r="J14" s="135"/>
      <c r="K14" s="135"/>
    </row>
    <row r="15" spans="1:11" s="55" customFormat="1" ht="15.5" x14ac:dyDescent="0.35">
      <c r="A15" s="19"/>
      <c r="B15" s="288"/>
      <c r="C15" s="127"/>
      <c r="D15" s="288"/>
      <c r="E15" s="288"/>
      <c r="F15" s="135"/>
      <c r="G15" s="135"/>
      <c r="H15" s="135"/>
      <c r="I15" s="135"/>
      <c r="J15" s="135"/>
      <c r="K15" s="135"/>
    </row>
    <row r="16" spans="1:11" s="55" customFormat="1" ht="15.5" x14ac:dyDescent="0.35">
      <c r="A16" s="19"/>
      <c r="B16" s="288"/>
      <c r="C16" s="127"/>
      <c r="D16" s="288"/>
      <c r="E16" s="288"/>
      <c r="F16" s="135"/>
      <c r="G16" s="135"/>
      <c r="H16" s="135"/>
      <c r="I16" s="135"/>
      <c r="J16" s="135"/>
      <c r="K16" s="135"/>
    </row>
    <row r="17" spans="1:11" s="55" customFormat="1" ht="15.5" x14ac:dyDescent="0.35">
      <c r="A17" s="19"/>
      <c r="B17" s="288"/>
      <c r="C17" s="127"/>
      <c r="D17" s="288"/>
      <c r="E17" s="288"/>
      <c r="F17" s="135"/>
      <c r="G17" s="135"/>
      <c r="H17" s="135"/>
      <c r="I17" s="135"/>
      <c r="J17" s="135"/>
      <c r="K17" s="135"/>
    </row>
    <row r="18" spans="1:11" s="55" customFormat="1" ht="15.5" x14ac:dyDescent="0.35">
      <c r="A18" s="19"/>
      <c r="B18" s="288"/>
      <c r="C18" s="127"/>
      <c r="D18" s="288"/>
      <c r="E18" s="288"/>
      <c r="F18" s="135"/>
      <c r="G18" s="135"/>
      <c r="H18" s="135"/>
      <c r="I18" s="135"/>
      <c r="J18" s="135"/>
      <c r="K18" s="135"/>
    </row>
    <row r="19" spans="1:11" s="55" customFormat="1" ht="15.5" x14ac:dyDescent="0.35">
      <c r="A19" s="19"/>
      <c r="B19" s="288"/>
      <c r="C19" s="127"/>
      <c r="D19" s="288"/>
      <c r="E19" s="288"/>
      <c r="F19" s="135"/>
      <c r="G19" s="135"/>
      <c r="H19" s="135"/>
      <c r="I19" s="135"/>
      <c r="J19" s="135"/>
      <c r="K19" s="135"/>
    </row>
    <row r="20" spans="1:11" s="55" customFormat="1" ht="15.5" x14ac:dyDescent="0.35">
      <c r="A20" s="19"/>
      <c r="B20" s="288"/>
      <c r="C20" s="127"/>
      <c r="D20" s="288"/>
      <c r="E20" s="288"/>
      <c r="F20" s="135"/>
      <c r="G20" s="135"/>
      <c r="H20" s="135"/>
      <c r="I20" s="135"/>
      <c r="J20" s="135"/>
      <c r="K20" s="135"/>
    </row>
    <row r="21" spans="1:11" s="55" customFormat="1" ht="15.5" x14ac:dyDescent="0.35">
      <c r="A21" s="19"/>
      <c r="B21" s="288"/>
      <c r="C21" s="127"/>
      <c r="D21" s="288"/>
      <c r="E21" s="288"/>
      <c r="F21" s="135"/>
      <c r="G21" s="135"/>
      <c r="H21" s="135"/>
      <c r="I21" s="135"/>
      <c r="J21" s="135"/>
      <c r="K21" s="135"/>
    </row>
    <row r="22" spans="1:11" s="55" customFormat="1" ht="15.5" x14ac:dyDescent="0.35">
      <c r="A22" s="19"/>
      <c r="B22" s="288"/>
      <c r="C22" s="127"/>
      <c r="D22" s="288"/>
      <c r="E22" s="288"/>
      <c r="F22" s="135"/>
      <c r="G22" s="135"/>
      <c r="H22" s="135"/>
      <c r="I22" s="135"/>
      <c r="J22" s="135"/>
      <c r="K22" s="135"/>
    </row>
    <row r="23" spans="1:11" s="55" customFormat="1" ht="15.5" x14ac:dyDescent="0.35">
      <c r="A23" s="19"/>
      <c r="B23" s="289"/>
      <c r="C23" s="290"/>
      <c r="D23" s="289"/>
      <c r="E23" s="289"/>
      <c r="F23" s="135"/>
      <c r="G23" s="135"/>
      <c r="H23" s="135"/>
      <c r="I23" s="135"/>
      <c r="J23" s="135"/>
      <c r="K23" s="135"/>
    </row>
    <row r="24" spans="1:11" ht="14.5" x14ac:dyDescent="0.35">
      <c r="B24" s="289"/>
      <c r="C24" s="290"/>
      <c r="D24" s="289"/>
      <c r="E24" s="289"/>
      <c r="G24" s="135"/>
      <c r="H24" s="135"/>
      <c r="I24" s="135"/>
      <c r="J24" s="135"/>
      <c r="K24" s="56"/>
    </row>
    <row r="25" spans="1:11" ht="14.5" x14ac:dyDescent="0.35">
      <c r="B25" s="289"/>
      <c r="C25" s="290"/>
      <c r="D25" s="289"/>
      <c r="E25" s="289"/>
      <c r="G25" s="135"/>
      <c r="H25" s="135"/>
      <c r="I25" s="135"/>
      <c r="J25" s="135"/>
      <c r="K25" s="135"/>
    </row>
    <row r="26" spans="1:11" ht="14.5" x14ac:dyDescent="0.35">
      <c r="B26" s="289"/>
      <c r="C26" s="290"/>
      <c r="D26" s="289"/>
      <c r="E26" s="289"/>
      <c r="G26" s="135"/>
      <c r="H26" s="135"/>
      <c r="I26" s="135"/>
      <c r="J26" s="135"/>
      <c r="K26" s="135"/>
    </row>
    <row r="27" spans="1:11" ht="14.5" x14ac:dyDescent="0.35">
      <c r="B27" s="289"/>
      <c r="C27" s="290"/>
      <c r="D27" s="289"/>
      <c r="E27" s="289"/>
      <c r="G27" s="135"/>
      <c r="H27" s="135"/>
      <c r="I27" s="135"/>
      <c r="J27" s="135"/>
      <c r="K27" s="135"/>
    </row>
    <row r="28" spans="1:11" ht="14.5" x14ac:dyDescent="0.35">
      <c r="B28" s="289"/>
      <c r="C28" s="290"/>
      <c r="D28" s="289"/>
      <c r="E28" s="289"/>
      <c r="G28" s="135"/>
      <c r="H28" s="135"/>
      <c r="I28" s="135"/>
      <c r="J28" s="135"/>
      <c r="K28" s="135"/>
    </row>
    <row r="29" spans="1:11" ht="14.5" x14ac:dyDescent="0.35">
      <c r="B29" s="289"/>
      <c r="C29" s="290"/>
      <c r="D29" s="289"/>
      <c r="E29" s="289"/>
      <c r="G29" s="135"/>
      <c r="H29" s="135"/>
      <c r="I29" s="135"/>
      <c r="J29" s="135"/>
      <c r="K29" s="135"/>
    </row>
    <row r="30" spans="1:11" ht="14.5" x14ac:dyDescent="0.35">
      <c r="B30" s="289"/>
      <c r="C30" s="290"/>
      <c r="D30" s="289"/>
      <c r="E30" s="289"/>
      <c r="G30" s="135"/>
      <c r="H30" s="135"/>
      <c r="I30" s="135"/>
      <c r="J30" s="135"/>
      <c r="K30" s="135"/>
    </row>
    <row r="31" spans="1:11" ht="14.5" x14ac:dyDescent="0.35">
      <c r="B31" s="289"/>
      <c r="C31" s="290"/>
      <c r="D31" s="289"/>
      <c r="E31" s="289"/>
      <c r="G31" s="135"/>
      <c r="H31" s="135"/>
      <c r="I31" s="135"/>
      <c r="J31" s="135"/>
      <c r="K31" s="135"/>
    </row>
    <row r="32" spans="1:11" ht="14.5" x14ac:dyDescent="0.35">
      <c r="B32" s="289"/>
      <c r="C32" s="290"/>
      <c r="D32" s="289"/>
      <c r="E32" s="289"/>
      <c r="G32" s="135"/>
      <c r="H32" s="135"/>
      <c r="I32" s="135"/>
      <c r="J32" s="135"/>
      <c r="K32" s="135"/>
    </row>
    <row r="33" spans="3:3" x14ac:dyDescent="0.35">
      <c r="C33" s="57"/>
    </row>
    <row r="34" spans="3:3" x14ac:dyDescent="0.35">
      <c r="C34" s="57"/>
    </row>
    <row r="35" spans="3:3" x14ac:dyDescent="0.35">
      <c r="C35" s="57"/>
    </row>
    <row r="36" spans="3:3" x14ac:dyDescent="0.35">
      <c r="C36" s="57"/>
    </row>
    <row r="37" spans="3:3" x14ac:dyDescent="0.35">
      <c r="C37" s="57"/>
    </row>
    <row r="38" spans="3:3" x14ac:dyDescent="0.35">
      <c r="C38" s="57"/>
    </row>
    <row r="39" spans="3:3" x14ac:dyDescent="0.35">
      <c r="C39" s="57"/>
    </row>
    <row r="40" spans="3:3" x14ac:dyDescent="0.35">
      <c r="C40" s="57"/>
    </row>
    <row r="41" spans="3:3" x14ac:dyDescent="0.35">
      <c r="C41" s="57"/>
    </row>
    <row r="42" spans="3:3" x14ac:dyDescent="0.35">
      <c r="C42" s="57"/>
    </row>
    <row r="43" spans="3:3" x14ac:dyDescent="0.35">
      <c r="C43" s="57"/>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28E6-B735-46F0-A26B-20CE2DF08680}">
  <dimension ref="A1:AG48"/>
  <sheetViews>
    <sheetView topLeftCell="A19" zoomScale="70" zoomScaleNormal="70" workbookViewId="0">
      <selection activeCell="A26" sqref="A26"/>
    </sheetView>
  </sheetViews>
  <sheetFormatPr defaultColWidth="8.58203125" defaultRowHeight="15.5" x14ac:dyDescent="0.35"/>
  <cols>
    <col min="1" max="1" width="39.58203125" bestFit="1" customWidth="1"/>
    <col min="2" max="2" width="14" customWidth="1"/>
    <col min="3" max="3" width="10.75" customWidth="1"/>
    <col min="4" max="4" width="15.5" customWidth="1"/>
    <col min="6" max="6" width="14.33203125" customWidth="1"/>
    <col min="7" max="7" width="11.08203125" customWidth="1"/>
    <col min="8" max="8" width="18.33203125" customWidth="1"/>
    <col min="9" max="9" width="8.75" bestFit="1" customWidth="1"/>
    <col min="10" max="10" width="16.58203125" customWidth="1"/>
    <col min="11" max="12" width="11.83203125" bestFit="1" customWidth="1"/>
    <col min="13" max="13" width="16.25" customWidth="1"/>
    <col min="14" max="14" width="17.25" customWidth="1"/>
    <col min="15" max="15" width="14.5" customWidth="1"/>
    <col min="16" max="16" width="11.83203125" bestFit="1" customWidth="1"/>
    <col min="17" max="17" width="17.83203125" customWidth="1"/>
    <col min="21" max="21" width="41.75" customWidth="1"/>
    <col min="22" max="22" width="60.08203125" customWidth="1"/>
  </cols>
  <sheetData>
    <row r="1" spans="1:33" ht="21.75" customHeight="1" x14ac:dyDescent="0.35">
      <c r="A1" s="334"/>
      <c r="B1" s="2"/>
      <c r="C1" s="2"/>
      <c r="D1" s="2"/>
      <c r="E1" s="2"/>
      <c r="F1" s="2"/>
      <c r="G1" s="2"/>
      <c r="H1" s="2"/>
      <c r="I1" s="2"/>
      <c r="J1" s="2"/>
      <c r="K1" s="2"/>
      <c r="L1" s="2"/>
      <c r="M1" s="2"/>
      <c r="N1" s="2"/>
      <c r="O1" s="2"/>
      <c r="P1" s="2"/>
      <c r="Q1" s="2"/>
      <c r="R1" s="2"/>
      <c r="S1" s="2"/>
      <c r="T1" s="2"/>
      <c r="U1" s="542" t="s">
        <v>318</v>
      </c>
      <c r="V1" s="2" t="s">
        <v>0</v>
      </c>
      <c r="W1" s="2"/>
      <c r="X1" s="2"/>
      <c r="Y1" s="2"/>
      <c r="Z1" s="2"/>
      <c r="AA1" s="2"/>
      <c r="AB1" s="2"/>
      <c r="AC1" s="2"/>
      <c r="AD1" s="2"/>
      <c r="AE1" s="2"/>
      <c r="AF1" s="2"/>
      <c r="AG1" s="2"/>
    </row>
    <row r="2" spans="1:33" ht="18.5" x14ac:dyDescent="0.45">
      <c r="A2" s="1"/>
      <c r="B2" s="2"/>
      <c r="C2" s="2"/>
      <c r="D2" s="2"/>
      <c r="E2" s="2"/>
      <c r="F2" s="2"/>
      <c r="G2" s="2"/>
      <c r="H2" s="2"/>
      <c r="I2" s="2"/>
      <c r="J2" s="2"/>
      <c r="K2" s="2"/>
      <c r="L2" s="2"/>
      <c r="M2" s="2"/>
      <c r="N2" s="2"/>
      <c r="O2" s="2"/>
      <c r="P2" s="2"/>
      <c r="Q2" s="2"/>
      <c r="R2" s="2"/>
      <c r="S2" s="2"/>
      <c r="T2" s="418"/>
      <c r="U2" s="512" t="s">
        <v>338</v>
      </c>
      <c r="V2" s="512" t="s">
        <v>1</v>
      </c>
      <c r="W2" s="2"/>
      <c r="X2" s="2"/>
      <c r="Y2" s="2"/>
      <c r="Z2" s="2"/>
      <c r="AA2" s="2"/>
      <c r="AB2" s="2"/>
      <c r="AC2" s="2"/>
      <c r="AD2" s="2"/>
      <c r="AE2" s="2"/>
      <c r="AF2" s="2"/>
      <c r="AG2" s="2"/>
    </row>
    <row r="3" spans="1:33" ht="47.5" x14ac:dyDescent="0.45">
      <c r="A3" s="467"/>
      <c r="B3" s="2"/>
      <c r="C3" s="43"/>
      <c r="D3" s="43"/>
      <c r="E3" s="43"/>
      <c r="F3" s="2"/>
      <c r="G3" s="2"/>
      <c r="H3" s="2"/>
      <c r="I3" s="2"/>
      <c r="J3" s="2"/>
      <c r="K3" s="2"/>
      <c r="L3" s="2"/>
      <c r="M3" s="2"/>
      <c r="N3" s="2"/>
      <c r="O3" s="2"/>
      <c r="P3" s="2"/>
      <c r="Q3" s="2"/>
      <c r="R3" s="2"/>
      <c r="S3" s="2"/>
      <c r="T3" s="418"/>
      <c r="U3" s="512" t="s">
        <v>339</v>
      </c>
      <c r="V3" s="512" t="s">
        <v>43</v>
      </c>
      <c r="W3" s="2"/>
      <c r="X3" s="2"/>
      <c r="Y3" s="2"/>
      <c r="Z3" s="2"/>
      <c r="AA3" s="2"/>
      <c r="AB3" s="2"/>
      <c r="AC3" s="2"/>
      <c r="AD3" s="2"/>
      <c r="AE3" s="2"/>
      <c r="AF3" s="2"/>
      <c r="AG3" s="2"/>
    </row>
    <row r="4" spans="1:33" ht="63" x14ac:dyDescent="0.45">
      <c r="A4" s="269"/>
      <c r="B4" s="2"/>
      <c r="C4" s="269"/>
      <c r="D4" s="43"/>
      <c r="E4" s="43"/>
      <c r="F4" s="2"/>
      <c r="G4" s="269"/>
      <c r="H4" s="2"/>
      <c r="I4" s="2"/>
      <c r="J4" s="2"/>
      <c r="K4" s="2"/>
      <c r="L4" s="2"/>
      <c r="M4" s="2"/>
      <c r="N4" s="2"/>
      <c r="O4" s="2"/>
      <c r="P4" s="2"/>
      <c r="Q4" s="2"/>
      <c r="R4" s="2"/>
      <c r="S4" s="2"/>
      <c r="T4" s="418"/>
      <c r="U4" s="512" t="s">
        <v>340</v>
      </c>
      <c r="V4" s="512" t="s">
        <v>44</v>
      </c>
      <c r="W4" s="2"/>
      <c r="X4" s="2"/>
      <c r="Y4" s="2"/>
      <c r="Z4" s="2"/>
      <c r="AA4" s="2"/>
      <c r="AB4" s="2"/>
      <c r="AC4" s="2"/>
      <c r="AD4" s="2"/>
      <c r="AE4" s="2"/>
      <c r="AF4" s="2"/>
      <c r="AG4" s="2"/>
    </row>
    <row r="5" spans="1:33" ht="47.5" x14ac:dyDescent="0.45">
      <c r="A5" s="269"/>
      <c r="B5" s="2"/>
      <c r="C5" s="269"/>
      <c r="D5" s="43"/>
      <c r="E5" s="43"/>
      <c r="F5" s="2"/>
      <c r="G5" s="2"/>
      <c r="H5" s="2"/>
      <c r="I5" s="2"/>
      <c r="J5" s="2"/>
      <c r="K5" s="2"/>
      <c r="L5" s="2"/>
      <c r="M5" s="2"/>
      <c r="N5" s="2"/>
      <c r="O5" s="2"/>
      <c r="P5" s="2"/>
      <c r="Q5" s="2"/>
      <c r="R5" s="2"/>
      <c r="S5" s="2"/>
      <c r="T5" s="418"/>
      <c r="U5" s="512" t="s">
        <v>327</v>
      </c>
      <c r="V5" s="512" t="s">
        <v>45</v>
      </c>
      <c r="W5" s="2"/>
      <c r="X5" s="2"/>
      <c r="Y5" s="2"/>
      <c r="Z5" s="2"/>
      <c r="AA5" s="2"/>
      <c r="AB5" s="2"/>
      <c r="AC5" s="2"/>
      <c r="AD5" s="2"/>
      <c r="AE5" s="2"/>
      <c r="AF5" s="2"/>
      <c r="AG5" s="2"/>
    </row>
    <row r="6" spans="1:33" ht="32" x14ac:dyDescent="0.45">
      <c r="A6" s="269"/>
      <c r="B6" s="2"/>
      <c r="C6" s="269"/>
      <c r="D6" s="43"/>
      <c r="E6" s="43"/>
      <c r="F6" s="2"/>
      <c r="G6" s="2"/>
      <c r="H6" s="2"/>
      <c r="I6" s="2"/>
      <c r="J6" s="2"/>
      <c r="K6" s="2"/>
      <c r="L6" s="2"/>
      <c r="M6" s="2"/>
      <c r="N6" s="2"/>
      <c r="O6" s="2"/>
      <c r="P6" s="2"/>
      <c r="Q6" s="2"/>
      <c r="R6" s="2"/>
      <c r="S6" s="2"/>
      <c r="T6" s="2"/>
      <c r="U6" s="512" t="s">
        <v>328</v>
      </c>
      <c r="V6" s="512" t="s">
        <v>46</v>
      </c>
      <c r="W6" s="2"/>
      <c r="X6" s="2"/>
      <c r="Y6" s="2"/>
      <c r="Z6" s="2"/>
      <c r="AA6" s="2"/>
      <c r="AB6" s="2"/>
      <c r="AC6" s="2"/>
      <c r="AD6" s="2"/>
      <c r="AE6" s="2"/>
      <c r="AF6" s="2"/>
      <c r="AG6" s="2"/>
    </row>
    <row r="7" spans="1:33" ht="18.5" x14ac:dyDescent="0.45">
      <c r="A7" s="468"/>
      <c r="B7" s="2"/>
      <c r="C7" s="269"/>
      <c r="D7" s="43"/>
      <c r="E7" s="43"/>
      <c r="F7" s="2"/>
      <c r="G7" s="2"/>
      <c r="H7" s="2"/>
      <c r="I7" s="2"/>
      <c r="J7" s="2"/>
      <c r="K7" s="2"/>
      <c r="L7" s="2"/>
      <c r="M7" s="2"/>
      <c r="N7" s="2"/>
      <c r="O7" s="2"/>
      <c r="P7" s="2"/>
      <c r="Q7" s="2"/>
      <c r="R7" s="2"/>
      <c r="S7" s="2"/>
      <c r="T7" s="2"/>
      <c r="U7" s="543" t="s">
        <v>329</v>
      </c>
      <c r="V7" s="543" t="s">
        <v>6</v>
      </c>
      <c r="W7" s="2"/>
      <c r="X7" s="2"/>
      <c r="Y7" s="2"/>
      <c r="Z7" s="2"/>
      <c r="AA7" s="2"/>
      <c r="AB7" s="2"/>
      <c r="AC7" s="2"/>
      <c r="AD7" s="2"/>
      <c r="AE7" s="2"/>
      <c r="AF7" s="2"/>
      <c r="AG7" s="2"/>
    </row>
    <row r="8" spans="1:33" ht="32" x14ac:dyDescent="0.45">
      <c r="A8" s="468"/>
      <c r="B8" s="2"/>
      <c r="C8" s="269"/>
      <c r="D8" s="43"/>
      <c r="E8" s="43"/>
      <c r="F8" s="2"/>
      <c r="G8" s="2"/>
      <c r="H8" s="2"/>
      <c r="I8" s="2"/>
      <c r="J8" s="2"/>
      <c r="K8" s="2"/>
      <c r="L8" s="2"/>
      <c r="M8" s="2"/>
      <c r="N8" s="2"/>
      <c r="O8" s="2"/>
      <c r="P8" s="2"/>
      <c r="Q8" s="2"/>
      <c r="R8" s="2"/>
      <c r="S8" s="2"/>
      <c r="T8" s="2"/>
      <c r="U8" s="543" t="s">
        <v>341</v>
      </c>
      <c r="V8" s="543" t="s">
        <v>7</v>
      </c>
      <c r="W8" s="2"/>
      <c r="X8" s="2"/>
      <c r="Y8" s="2"/>
      <c r="Z8" s="2"/>
      <c r="AA8" s="2"/>
      <c r="AB8" s="2"/>
      <c r="AC8" s="2"/>
      <c r="AD8" s="2"/>
      <c r="AE8" s="2"/>
      <c r="AF8" s="2"/>
      <c r="AG8" s="2"/>
    </row>
    <row r="9" spans="1:33" ht="32" x14ac:dyDescent="0.45">
      <c r="A9" s="469"/>
      <c r="B9" s="2"/>
      <c r="C9" s="31"/>
      <c r="D9" s="470"/>
      <c r="E9" s="470"/>
      <c r="F9" s="471"/>
      <c r="G9" s="38"/>
      <c r="H9" s="2"/>
      <c r="I9" s="2"/>
      <c r="J9" s="2"/>
      <c r="K9" s="2"/>
      <c r="L9" s="2"/>
      <c r="M9" s="2"/>
      <c r="N9" s="2"/>
      <c r="O9" s="2"/>
      <c r="P9" s="2"/>
      <c r="Q9" s="2"/>
      <c r="R9" s="2"/>
      <c r="S9" s="2"/>
      <c r="T9" s="2"/>
      <c r="U9" s="543" t="s">
        <v>331</v>
      </c>
      <c r="V9" s="543" t="s">
        <v>8</v>
      </c>
      <c r="W9" s="2"/>
      <c r="X9" s="2"/>
      <c r="Y9" s="2"/>
      <c r="Z9" s="2"/>
      <c r="AA9" s="2"/>
      <c r="AB9" s="2"/>
      <c r="AC9" s="2"/>
      <c r="AD9" s="2"/>
      <c r="AE9" s="2"/>
      <c r="AF9" s="2"/>
      <c r="AG9" s="2"/>
    </row>
    <row r="10" spans="1:33" ht="31" x14ac:dyDescent="0.35">
      <c r="A10" s="468"/>
      <c r="B10" s="2"/>
      <c r="C10" s="269"/>
      <c r="D10" s="2"/>
      <c r="E10" s="2"/>
      <c r="F10" s="2"/>
      <c r="G10" s="2"/>
      <c r="H10" s="2"/>
      <c r="I10" s="2"/>
      <c r="J10" s="329"/>
      <c r="K10" s="2"/>
      <c r="L10" s="2"/>
      <c r="M10" s="2"/>
      <c r="N10" s="2"/>
      <c r="O10" s="2"/>
      <c r="P10" s="2"/>
      <c r="Q10" s="2"/>
      <c r="R10" s="2"/>
      <c r="S10" s="2"/>
      <c r="T10" s="2"/>
      <c r="U10" s="543" t="s">
        <v>342</v>
      </c>
      <c r="V10" s="543" t="s">
        <v>47</v>
      </c>
      <c r="W10" s="2"/>
      <c r="X10" s="2"/>
      <c r="Y10" s="2"/>
      <c r="Z10" s="2"/>
      <c r="AA10" s="2"/>
      <c r="AB10" s="2"/>
      <c r="AC10" s="2"/>
      <c r="AD10" s="2"/>
      <c r="AE10" s="2"/>
      <c r="AF10" s="2"/>
      <c r="AG10" s="2"/>
    </row>
    <row r="11" spans="1:33" ht="31" x14ac:dyDescent="0.35">
      <c r="A11" s="269"/>
      <c r="B11" s="2"/>
      <c r="C11" s="269"/>
      <c r="D11" s="2"/>
      <c r="E11" s="2"/>
      <c r="F11" s="2"/>
      <c r="G11" s="2"/>
      <c r="H11" s="2"/>
      <c r="I11" s="2"/>
      <c r="J11" s="2"/>
      <c r="K11" s="2"/>
      <c r="L11" s="2"/>
      <c r="M11" s="2"/>
      <c r="N11" s="2"/>
      <c r="O11" s="2"/>
      <c r="P11" s="2"/>
      <c r="Q11" s="2"/>
      <c r="R11" s="2"/>
      <c r="S11" s="2"/>
      <c r="T11" s="2"/>
      <c r="U11" s="512" t="s">
        <v>333</v>
      </c>
      <c r="V11" s="512" t="s">
        <v>10</v>
      </c>
      <c r="W11" s="2"/>
      <c r="X11" s="2"/>
      <c r="Y11" s="2"/>
      <c r="Z11" s="2"/>
      <c r="AA11" s="2"/>
      <c r="AB11" s="2"/>
      <c r="AC11" s="2"/>
      <c r="AD11" s="2"/>
      <c r="AE11" s="2"/>
      <c r="AF11" s="2"/>
      <c r="AG11" s="2"/>
    </row>
    <row r="12" spans="1:33" ht="61" customHeight="1" thickBot="1" x14ac:dyDescent="0.4">
      <c r="A12" s="2"/>
      <c r="B12" s="2"/>
      <c r="C12" s="2"/>
      <c r="D12" s="2"/>
      <c r="E12" s="2"/>
      <c r="F12" s="2"/>
      <c r="G12" s="2"/>
      <c r="H12" s="2"/>
      <c r="I12" s="2"/>
      <c r="J12" s="2"/>
      <c r="K12" s="2"/>
      <c r="L12" s="2"/>
      <c r="M12" s="2"/>
      <c r="N12" s="2"/>
      <c r="O12" s="2"/>
      <c r="P12" s="2"/>
      <c r="Q12" s="2"/>
      <c r="R12" s="2"/>
      <c r="S12" s="2"/>
      <c r="T12" s="2"/>
      <c r="U12" s="512" t="s">
        <v>343</v>
      </c>
      <c r="V12" s="512" t="s">
        <v>48</v>
      </c>
      <c r="W12" s="2"/>
      <c r="X12" s="2"/>
      <c r="Y12" s="2"/>
      <c r="Z12" s="2"/>
      <c r="AA12" s="2"/>
      <c r="AB12" s="2"/>
      <c r="AC12" s="2"/>
      <c r="AD12" s="2"/>
      <c r="AE12" s="2"/>
      <c r="AF12" s="2"/>
      <c r="AG12" s="2"/>
    </row>
    <row r="13" spans="1:33" ht="50" customHeight="1" thickBot="1" x14ac:dyDescent="0.5">
      <c r="A13" s="291" t="s">
        <v>49</v>
      </c>
      <c r="B13" s="292"/>
      <c r="C13" s="292"/>
      <c r="D13" s="292"/>
      <c r="E13" s="293"/>
      <c r="F13" s="293"/>
      <c r="G13" s="293"/>
      <c r="H13" s="293" t="s">
        <v>50</v>
      </c>
      <c r="I13" s="488">
        <v>1.25</v>
      </c>
      <c r="J13" s="293" t="s">
        <v>51</v>
      </c>
      <c r="K13" s="335"/>
      <c r="L13" s="293"/>
      <c r="M13" s="489">
        <v>0.6</v>
      </c>
      <c r="N13" s="328" t="s">
        <v>52</v>
      </c>
      <c r="O13" s="293"/>
      <c r="P13" s="293"/>
      <c r="Q13" s="415"/>
      <c r="R13" s="2"/>
      <c r="S13" s="2"/>
      <c r="T13" s="2"/>
      <c r="U13" s="512" t="s">
        <v>344</v>
      </c>
      <c r="V13" s="512" t="s">
        <v>53</v>
      </c>
      <c r="W13" s="2"/>
      <c r="X13" s="2"/>
      <c r="Y13" s="2"/>
      <c r="Z13" s="2"/>
      <c r="AA13" s="2"/>
      <c r="AB13" s="2"/>
      <c r="AC13" s="2"/>
      <c r="AD13" s="2"/>
      <c r="AE13" s="2"/>
      <c r="AF13" s="2"/>
      <c r="AG13" s="2"/>
    </row>
    <row r="14" spans="1:33" ht="46.5" x14ac:dyDescent="0.35">
      <c r="A14" s="294" t="s">
        <v>54</v>
      </c>
      <c r="B14" s="295"/>
      <c r="C14" s="296"/>
      <c r="D14" s="297"/>
      <c r="E14" s="297"/>
      <c r="F14" s="297"/>
      <c r="G14" s="297"/>
      <c r="H14" s="297"/>
      <c r="I14" s="475"/>
      <c r="J14" s="475"/>
      <c r="K14" s="336"/>
      <c r="L14" s="475"/>
      <c r="M14" s="336"/>
      <c r="N14" s="291"/>
      <c r="O14" s="291"/>
      <c r="P14" s="297"/>
      <c r="Q14" s="416"/>
      <c r="R14" s="2"/>
      <c r="S14" s="2"/>
      <c r="T14" s="2"/>
      <c r="U14" s="512" t="s">
        <v>345</v>
      </c>
      <c r="V14" s="512" t="s">
        <v>15</v>
      </c>
      <c r="W14" s="2"/>
      <c r="X14" s="2"/>
      <c r="Y14" s="2"/>
      <c r="Z14" s="2"/>
      <c r="AA14" s="2"/>
      <c r="AB14" s="2"/>
      <c r="AC14" s="2"/>
      <c r="AD14" s="2"/>
      <c r="AE14" s="2"/>
      <c r="AF14" s="2"/>
      <c r="AG14" s="2"/>
    </row>
    <row r="15" spans="1:33" ht="58" x14ac:dyDescent="0.35">
      <c r="A15" s="298" t="s">
        <v>55</v>
      </c>
      <c r="B15" s="299" t="s">
        <v>56</v>
      </c>
      <c r="C15" s="299" t="s">
        <v>57</v>
      </c>
      <c r="D15" s="299" t="s">
        <v>20</v>
      </c>
      <c r="E15" s="299" t="s">
        <v>58</v>
      </c>
      <c r="F15" s="300" t="s">
        <v>59</v>
      </c>
      <c r="G15" s="299" t="s">
        <v>60</v>
      </c>
      <c r="H15" s="299" t="s">
        <v>61</v>
      </c>
      <c r="I15" s="301" t="s">
        <v>62</v>
      </c>
      <c r="J15" s="301" t="s">
        <v>63</v>
      </c>
      <c r="K15" s="301" t="s">
        <v>64</v>
      </c>
      <c r="L15" s="301" t="s">
        <v>65</v>
      </c>
      <c r="M15" s="301" t="s">
        <v>66</v>
      </c>
      <c r="N15" s="299" t="s">
        <v>67</v>
      </c>
      <c r="O15" s="299" t="s">
        <v>68</v>
      </c>
      <c r="P15" s="299" t="s">
        <v>69</v>
      </c>
      <c r="Q15" s="417" t="s">
        <v>70</v>
      </c>
      <c r="R15" s="334"/>
      <c r="S15" s="2"/>
      <c r="T15" s="2"/>
      <c r="U15" s="512" t="s">
        <v>346</v>
      </c>
      <c r="V15" s="512" t="s">
        <v>17</v>
      </c>
      <c r="W15" s="2"/>
      <c r="X15" s="2"/>
      <c r="Y15" s="2"/>
      <c r="Z15" s="2"/>
      <c r="AA15" s="2"/>
      <c r="AB15" s="2"/>
      <c r="AC15" s="2"/>
      <c r="AD15" s="2"/>
      <c r="AE15" s="2"/>
      <c r="AF15" s="2"/>
      <c r="AG15" s="2"/>
    </row>
    <row r="16" spans="1:33" x14ac:dyDescent="0.35">
      <c r="A16" s="401" t="s">
        <v>71</v>
      </c>
      <c r="B16" s="402"/>
      <c r="C16" s="403">
        <v>75000</v>
      </c>
      <c r="D16" s="404">
        <v>0.09</v>
      </c>
      <c r="E16" s="405">
        <f t="shared" ref="E16" si="0">SUM(C16-(C16*D16))</f>
        <v>68250</v>
      </c>
      <c r="F16" s="406">
        <v>850</v>
      </c>
      <c r="G16" s="407">
        <v>1250</v>
      </c>
      <c r="H16" s="403">
        <f>SUM(F16*C16)/1000</f>
        <v>63750</v>
      </c>
      <c r="I16" s="403">
        <f>SUM(E16*G16)/1000</f>
        <v>85312.5</v>
      </c>
      <c r="J16" s="408">
        <f>SUM(K16/E16)</f>
        <v>0.39523351648351646</v>
      </c>
      <c r="K16" s="409">
        <f>SUM(((I16-H16)*I13)+(I16-H16)/1000)</f>
        <v>26974.6875</v>
      </c>
      <c r="L16" s="407"/>
      <c r="M16" s="520">
        <v>2.35</v>
      </c>
      <c r="N16" s="522">
        <f>SUM(K16*M16)</f>
        <v>63390.515625</v>
      </c>
      <c r="O16" s="522">
        <v>8.5</v>
      </c>
      <c r="P16" s="522">
        <f>SUM(I16*M13)</f>
        <v>51187.5</v>
      </c>
      <c r="Q16" s="523">
        <f>SUM(O16*P16)</f>
        <v>435093.75</v>
      </c>
      <c r="R16" s="418"/>
      <c r="S16" s="2"/>
      <c r="T16" s="2"/>
      <c r="U16" s="544" t="s">
        <v>347</v>
      </c>
      <c r="V16" s="544" t="s">
        <v>72</v>
      </c>
      <c r="W16" s="2"/>
      <c r="X16" s="2"/>
      <c r="Y16" s="2"/>
      <c r="Z16" s="2"/>
      <c r="AA16" s="2"/>
      <c r="AB16" s="2"/>
      <c r="AC16" s="2"/>
      <c r="AD16" s="2"/>
      <c r="AE16" s="2"/>
      <c r="AF16" s="2"/>
      <c r="AG16" s="2"/>
    </row>
    <row r="17" spans="1:33" x14ac:dyDescent="0.35">
      <c r="A17" s="401" t="s">
        <v>73</v>
      </c>
      <c r="B17" s="402"/>
      <c r="C17" s="403">
        <v>50000</v>
      </c>
      <c r="D17" s="404">
        <v>0.03</v>
      </c>
      <c r="E17" s="403">
        <f>SUM(C17-(C17*D17))</f>
        <v>48500</v>
      </c>
      <c r="F17" s="406">
        <v>1450</v>
      </c>
      <c r="G17" s="403">
        <v>2300</v>
      </c>
      <c r="H17" s="403">
        <f t="shared" ref="H17:H23" si="1">SUM(F17*C17)/1000</f>
        <v>72500</v>
      </c>
      <c r="I17" s="403">
        <f>SUM(E17*G17)/1000</f>
        <v>111550</v>
      </c>
      <c r="J17" s="408">
        <f>SUM(K17/E17)</f>
        <v>1.0072484536082476</v>
      </c>
      <c r="K17" s="410">
        <f>SUM(((I17-H17)*I13)+(I17-H17)/1000)</f>
        <v>48851.55</v>
      </c>
      <c r="L17" s="407"/>
      <c r="M17" s="520">
        <v>2.75</v>
      </c>
      <c r="N17" s="522">
        <f t="shared" ref="N17:N23" si="2">SUM(K17*M17)</f>
        <v>134341.76250000001</v>
      </c>
      <c r="O17" s="522">
        <v>9.5</v>
      </c>
      <c r="P17" s="522">
        <f>SUM(I17*M13)</f>
        <v>66930</v>
      </c>
      <c r="Q17" s="523">
        <f>SUM(K17*O17)</f>
        <v>464089.72500000003</v>
      </c>
      <c r="R17" s="418"/>
      <c r="S17" s="2"/>
      <c r="T17" s="2"/>
      <c r="U17" s="514" t="s">
        <v>348</v>
      </c>
      <c r="V17" s="514" t="s">
        <v>74</v>
      </c>
      <c r="W17" s="2"/>
      <c r="X17" s="2"/>
      <c r="Y17" s="2"/>
      <c r="Z17" s="2"/>
      <c r="AA17" s="2"/>
      <c r="AB17" s="2"/>
      <c r="AC17" s="2"/>
      <c r="AD17" s="2"/>
      <c r="AE17" s="2"/>
      <c r="AF17" s="2"/>
      <c r="AG17" s="2"/>
    </row>
    <row r="18" spans="1:33" ht="46.5" x14ac:dyDescent="0.35">
      <c r="A18" s="401" t="s">
        <v>75</v>
      </c>
      <c r="B18" s="402"/>
      <c r="C18" s="403">
        <v>55000</v>
      </c>
      <c r="D18" s="404">
        <v>0.06</v>
      </c>
      <c r="E18" s="403">
        <f>SUM(C18-(C18*D18))</f>
        <v>51700</v>
      </c>
      <c r="F18" s="411">
        <v>650</v>
      </c>
      <c r="G18" s="403">
        <v>950</v>
      </c>
      <c r="H18" s="403">
        <f t="shared" si="1"/>
        <v>35750</v>
      </c>
      <c r="I18" s="403">
        <f t="shared" ref="I18:I23" si="3">SUM(E18*G18)/1000</f>
        <v>49115</v>
      </c>
      <c r="J18" s="408">
        <f>SUM(K18/E18)</f>
        <v>0.32339680851063834</v>
      </c>
      <c r="K18" s="410">
        <f>SUM(((I18-H18)*I13)+(I18-H18)/1000)</f>
        <v>16719.615000000002</v>
      </c>
      <c r="L18" s="407"/>
      <c r="M18" s="520">
        <v>2.5</v>
      </c>
      <c r="N18" s="522">
        <f t="shared" si="2"/>
        <v>41799.037500000006</v>
      </c>
      <c r="O18" s="522">
        <v>8.5</v>
      </c>
      <c r="P18" s="522">
        <f>SUM(I18*M13)</f>
        <v>29469</v>
      </c>
      <c r="Q18" s="523">
        <f>SUM(O18*P18)</f>
        <v>250486.5</v>
      </c>
      <c r="R18" s="418"/>
      <c r="S18" s="2"/>
      <c r="T18" s="2"/>
      <c r="U18" s="514" t="s">
        <v>349</v>
      </c>
      <c r="V18" s="514" t="s">
        <v>76</v>
      </c>
      <c r="W18" s="2"/>
      <c r="X18" s="2"/>
      <c r="Y18" s="2"/>
      <c r="Z18" s="2"/>
      <c r="AA18" s="2"/>
      <c r="AB18" s="2"/>
      <c r="AC18" s="2"/>
      <c r="AD18" s="2"/>
      <c r="AE18" s="2"/>
      <c r="AF18" s="2"/>
      <c r="AG18" s="2"/>
    </row>
    <row r="19" spans="1:33" ht="31" x14ac:dyDescent="0.35">
      <c r="A19" s="412" t="s">
        <v>77</v>
      </c>
      <c r="B19" s="407"/>
      <c r="C19" s="407">
        <v>63250</v>
      </c>
      <c r="D19" s="404">
        <v>0.05</v>
      </c>
      <c r="E19" s="407">
        <f t="shared" ref="E19:E23" si="4">SUM(C19-(C19*D19))</f>
        <v>60087.5</v>
      </c>
      <c r="F19" s="406">
        <v>800</v>
      </c>
      <c r="G19" s="407">
        <v>1200</v>
      </c>
      <c r="H19" s="407">
        <f t="shared" si="1"/>
        <v>50600</v>
      </c>
      <c r="I19" s="407">
        <f t="shared" si="3"/>
        <v>72105</v>
      </c>
      <c r="J19" s="408">
        <f t="shared" ref="J19:J23" si="5">SUM(K19/E19)</f>
        <v>0.44772631578947369</v>
      </c>
      <c r="K19" s="408">
        <f>SUM(((I19-H19)*I13)+(I19-H19)/1000)</f>
        <v>26902.755000000001</v>
      </c>
      <c r="L19" s="407"/>
      <c r="M19" s="520">
        <v>2.5</v>
      </c>
      <c r="N19" s="522">
        <f t="shared" si="2"/>
        <v>67256.887499999997</v>
      </c>
      <c r="O19" s="522">
        <v>7</v>
      </c>
      <c r="P19" s="522">
        <f>SUM(I19*M13)</f>
        <v>43263</v>
      </c>
      <c r="Q19" s="523">
        <f t="shared" ref="Q19:Q23" si="6">SUM(O19*P19)</f>
        <v>302841</v>
      </c>
      <c r="R19" s="418"/>
      <c r="S19" s="2"/>
      <c r="T19" s="2"/>
      <c r="U19" s="514" t="s">
        <v>350</v>
      </c>
      <c r="V19" s="514" t="s">
        <v>78</v>
      </c>
      <c r="W19" s="2"/>
      <c r="X19" s="2"/>
      <c r="Y19" s="2"/>
      <c r="Z19" s="2"/>
      <c r="AA19" s="2"/>
      <c r="AB19" s="2"/>
      <c r="AC19" s="2"/>
      <c r="AD19" s="2"/>
      <c r="AE19" s="2"/>
      <c r="AF19" s="2"/>
      <c r="AG19" s="2"/>
    </row>
    <row r="20" spans="1:33" ht="31" x14ac:dyDescent="0.35">
      <c r="A20" s="413" t="s">
        <v>79</v>
      </c>
      <c r="B20" s="407"/>
      <c r="C20" s="407">
        <v>22500</v>
      </c>
      <c r="D20" s="404">
        <v>0.08</v>
      </c>
      <c r="E20" s="407">
        <f t="shared" si="4"/>
        <v>20700</v>
      </c>
      <c r="F20" s="406">
        <v>900</v>
      </c>
      <c r="G20" s="407">
        <v>1350</v>
      </c>
      <c r="H20" s="407">
        <f t="shared" si="1"/>
        <v>20250</v>
      </c>
      <c r="I20" s="407">
        <f t="shared" si="3"/>
        <v>27945</v>
      </c>
      <c r="J20" s="408">
        <f t="shared" si="5"/>
        <v>0.46504565217391303</v>
      </c>
      <c r="K20" s="408">
        <f>SUM(((I20-H20)*I13)+(I20-H20)/1000)</f>
        <v>9626.4449999999997</v>
      </c>
      <c r="L20" s="407"/>
      <c r="M20" s="520">
        <v>2.65</v>
      </c>
      <c r="N20" s="522">
        <f t="shared" si="2"/>
        <v>25510.079249999999</v>
      </c>
      <c r="O20" s="522">
        <v>5.5</v>
      </c>
      <c r="P20" s="522">
        <f>SUM(I20*M13)</f>
        <v>16767</v>
      </c>
      <c r="Q20" s="523">
        <f t="shared" si="6"/>
        <v>92218.5</v>
      </c>
      <c r="R20" s="2"/>
      <c r="S20" s="2"/>
      <c r="T20" s="2"/>
      <c r="U20" s="514" t="s">
        <v>351</v>
      </c>
      <c r="V20" s="514" t="s">
        <v>80</v>
      </c>
      <c r="W20" s="2"/>
      <c r="X20" s="2"/>
      <c r="Y20" s="2"/>
      <c r="Z20" s="2"/>
      <c r="AA20" s="2"/>
      <c r="AB20" s="2"/>
      <c r="AC20" s="2"/>
      <c r="AD20" s="2"/>
      <c r="AE20" s="2"/>
      <c r="AF20" s="2"/>
      <c r="AG20" s="2"/>
    </row>
    <row r="21" spans="1:33" x14ac:dyDescent="0.35">
      <c r="A21" s="413" t="s">
        <v>73</v>
      </c>
      <c r="B21" s="407"/>
      <c r="C21" s="407">
        <v>173000</v>
      </c>
      <c r="D21" s="404">
        <v>7.0000000000000007E-2</v>
      </c>
      <c r="E21" s="407">
        <f t="shared" si="4"/>
        <v>160890</v>
      </c>
      <c r="F21" s="406">
        <v>1532</v>
      </c>
      <c r="G21" s="407">
        <v>1850</v>
      </c>
      <c r="H21" s="407">
        <f t="shared" si="1"/>
        <v>265036</v>
      </c>
      <c r="I21" s="407">
        <f t="shared" si="3"/>
        <v>297646.5</v>
      </c>
      <c r="J21" s="408">
        <f t="shared" si="5"/>
        <v>0.25356290322580649</v>
      </c>
      <c r="K21" s="408">
        <f>SUM(((I21-H21)*I13)+(I21-H21)/1000)</f>
        <v>40795.735500000003</v>
      </c>
      <c r="L21" s="407"/>
      <c r="M21" s="520">
        <v>2.75</v>
      </c>
      <c r="N21" s="522">
        <f t="shared" si="2"/>
        <v>112188.27262500001</v>
      </c>
      <c r="O21" s="522">
        <v>6.9</v>
      </c>
      <c r="P21" s="522">
        <f>SUM(I21*M13)</f>
        <v>178587.9</v>
      </c>
      <c r="Q21" s="523">
        <f t="shared" si="6"/>
        <v>1232256.51</v>
      </c>
      <c r="R21" s="2"/>
      <c r="S21" s="2"/>
      <c r="T21" s="2"/>
      <c r="U21" s="513"/>
      <c r="V21" s="513"/>
      <c r="W21" s="2"/>
      <c r="X21" s="2"/>
      <c r="Y21" s="2"/>
      <c r="Z21" s="2"/>
      <c r="AA21" s="2"/>
      <c r="AB21" s="2"/>
      <c r="AC21" s="2"/>
      <c r="AD21" s="2"/>
      <c r="AE21" s="2"/>
      <c r="AF21" s="2"/>
      <c r="AG21" s="2"/>
    </row>
    <row r="22" spans="1:33" x14ac:dyDescent="0.35">
      <c r="A22" s="413" t="s">
        <v>75</v>
      </c>
      <c r="B22" s="407"/>
      <c r="C22" s="407">
        <v>56000</v>
      </c>
      <c r="D22" s="404">
        <v>0.09</v>
      </c>
      <c r="E22" s="407">
        <f t="shared" si="4"/>
        <v>50960</v>
      </c>
      <c r="F22" s="406">
        <v>890</v>
      </c>
      <c r="G22" s="407">
        <v>1500</v>
      </c>
      <c r="H22" s="407">
        <f t="shared" si="1"/>
        <v>49840</v>
      </c>
      <c r="I22" s="407">
        <f t="shared" si="3"/>
        <v>76440</v>
      </c>
      <c r="J22" s="408">
        <f t="shared" si="5"/>
        <v>0.65299450549450544</v>
      </c>
      <c r="K22" s="408">
        <f>SUM(((I22-H22)*I13)+(I22-H22)/1000)</f>
        <v>33276.6</v>
      </c>
      <c r="L22" s="407"/>
      <c r="M22" s="520">
        <v>2.65</v>
      </c>
      <c r="N22" s="522">
        <f t="shared" si="2"/>
        <v>88182.989999999991</v>
      </c>
      <c r="O22" s="522">
        <v>5.9</v>
      </c>
      <c r="P22" s="522">
        <f>SUM(I22*M13)</f>
        <v>45864</v>
      </c>
      <c r="Q22" s="523">
        <f t="shared" si="6"/>
        <v>270597.60000000003</v>
      </c>
      <c r="R22" s="2"/>
      <c r="S22" s="2"/>
      <c r="T22" s="2"/>
      <c r="U22" s="513"/>
      <c r="V22" s="2"/>
      <c r="W22" s="2"/>
      <c r="X22" s="2"/>
      <c r="Y22" s="2"/>
      <c r="Z22" s="2"/>
      <c r="AA22" s="2"/>
      <c r="AB22" s="2"/>
      <c r="AC22" s="2"/>
      <c r="AD22" s="2"/>
      <c r="AE22" s="2"/>
      <c r="AF22" s="2"/>
      <c r="AG22" s="2"/>
    </row>
    <row r="23" spans="1:33" x14ac:dyDescent="0.35">
      <c r="A23" s="414" t="s">
        <v>77</v>
      </c>
      <c r="B23" s="407"/>
      <c r="C23" s="407">
        <v>23500</v>
      </c>
      <c r="D23" s="404">
        <v>0.11</v>
      </c>
      <c r="E23" s="407">
        <f t="shared" si="4"/>
        <v>20915</v>
      </c>
      <c r="F23" s="406">
        <v>900</v>
      </c>
      <c r="G23" s="407">
        <v>1750</v>
      </c>
      <c r="H23" s="407">
        <f t="shared" si="1"/>
        <v>21150</v>
      </c>
      <c r="I23" s="407">
        <f t="shared" si="3"/>
        <v>36601.25</v>
      </c>
      <c r="J23" s="408">
        <f t="shared" si="5"/>
        <v>0.92419382022471896</v>
      </c>
      <c r="K23" s="408">
        <f>SUM(((I23-H23)*I13)+(I23-H23)/1000)</f>
        <v>19329.513749999998</v>
      </c>
      <c r="L23" s="407"/>
      <c r="M23" s="520">
        <v>2.2999999999999998</v>
      </c>
      <c r="N23" s="522">
        <f t="shared" si="2"/>
        <v>44457.881624999995</v>
      </c>
      <c r="O23" s="522">
        <v>7.5</v>
      </c>
      <c r="P23" s="522">
        <f>SUM(I23-(I23*M13))</f>
        <v>14640.5</v>
      </c>
      <c r="Q23" s="523">
        <f t="shared" si="6"/>
        <v>109803.75</v>
      </c>
      <c r="R23" s="2"/>
      <c r="S23" s="2"/>
      <c r="T23" s="2"/>
      <c r="U23" s="513"/>
      <c r="V23" s="2"/>
      <c r="W23" s="2"/>
      <c r="X23" s="2"/>
      <c r="Y23" s="2"/>
      <c r="Z23" s="2"/>
      <c r="AA23" s="2"/>
      <c r="AB23" s="2"/>
      <c r="AC23" s="2"/>
      <c r="AD23" s="2"/>
      <c r="AE23" s="2"/>
      <c r="AF23" s="2"/>
      <c r="AG23" s="2"/>
    </row>
    <row r="24" spans="1:33" x14ac:dyDescent="0.35">
      <c r="A24" s="298" t="s">
        <v>81</v>
      </c>
      <c r="B24" s="302"/>
      <c r="C24" s="303">
        <f>SUM(C16:C23)</f>
        <v>518250</v>
      </c>
      <c r="D24" s="304">
        <f>SUM(D16:D23)/7</f>
        <v>8.2857142857142851E-2</v>
      </c>
      <c r="E24" s="303">
        <f>SUM(E16:E23)</f>
        <v>482002.5</v>
      </c>
      <c r="F24" s="305">
        <f>SUM(F16:F23)/8</f>
        <v>996.5</v>
      </c>
      <c r="G24" s="302">
        <f>SUM(G16:G23)/8</f>
        <v>1518.75</v>
      </c>
      <c r="H24" s="302">
        <f>SUM(H16:H23)/8</f>
        <v>72359.5</v>
      </c>
      <c r="I24" s="338">
        <f>SUM(I16:I23)/8</f>
        <v>94589.40625</v>
      </c>
      <c r="J24" s="302">
        <f>SUM(J16:J23)/8</f>
        <v>0.55867524693885251</v>
      </c>
      <c r="K24" s="303">
        <f>SUM(K16:K23)</f>
        <v>222476.90175000002</v>
      </c>
      <c r="L24" s="302"/>
      <c r="M24" s="521">
        <f>SUM(M16:M23)/8</f>
        <v>2.5562499999999999</v>
      </c>
      <c r="N24" s="521">
        <f>SUM(N16:N23)</f>
        <v>577127.42662500008</v>
      </c>
      <c r="O24" s="521">
        <f>SUM(O16:O23)/8</f>
        <v>7.4124999999999996</v>
      </c>
      <c r="P24" s="521">
        <f>SUM(P16:P23)</f>
        <v>446708.9</v>
      </c>
      <c r="Q24" s="524">
        <f>SUM(Q16:Q23)</f>
        <v>3157387.3350000004</v>
      </c>
      <c r="R24" s="2"/>
      <c r="S24" s="2"/>
      <c r="T24" s="2"/>
      <c r="U24" s="513"/>
      <c r="V24" s="2"/>
      <c r="W24" s="2"/>
      <c r="X24" s="2"/>
      <c r="Y24" s="2"/>
      <c r="Z24" s="2"/>
      <c r="AA24" s="2"/>
      <c r="AB24" s="2"/>
      <c r="AC24" s="2"/>
      <c r="AD24" s="2"/>
      <c r="AE24" s="2"/>
      <c r="AF24" s="2"/>
      <c r="AG24" s="2"/>
    </row>
    <row r="25" spans="1:33" x14ac:dyDescent="0.35">
      <c r="A25" s="297"/>
      <c r="B25" s="297"/>
      <c r="C25" s="297"/>
      <c r="D25" s="297"/>
      <c r="E25" s="297"/>
      <c r="F25" s="297"/>
      <c r="G25" s="297"/>
      <c r="H25" s="297"/>
      <c r="I25" s="297"/>
      <c r="J25" s="297"/>
      <c r="K25" s="297"/>
      <c r="L25" s="297"/>
      <c r="M25" s="297"/>
      <c r="N25" s="297"/>
      <c r="O25" s="297"/>
      <c r="P25" s="297"/>
      <c r="Q25" s="416"/>
      <c r="R25" s="2"/>
      <c r="S25" s="2"/>
      <c r="T25" s="2"/>
      <c r="U25" s="2"/>
      <c r="V25" s="2"/>
      <c r="W25" s="2"/>
      <c r="X25" s="2"/>
      <c r="Y25" s="2"/>
      <c r="Z25" s="2"/>
      <c r="AA25" s="2"/>
      <c r="AB25" s="2"/>
      <c r="AC25" s="2"/>
      <c r="AD25" s="2"/>
      <c r="AE25" s="2"/>
      <c r="AF25" s="2"/>
      <c r="AG25" s="2"/>
    </row>
    <row r="26" spans="1:33" x14ac:dyDescent="0.35">
      <c r="A26" s="294" t="s">
        <v>82</v>
      </c>
      <c r="B26" s="295"/>
      <c r="C26" s="296"/>
      <c r="D26" s="297"/>
      <c r="E26" s="291"/>
      <c r="F26" s="291"/>
      <c r="G26" s="291"/>
      <c r="H26" s="291"/>
      <c r="I26" s="291"/>
      <c r="J26" s="291"/>
      <c r="K26" s="291"/>
      <c r="L26" s="291"/>
      <c r="M26" s="291"/>
      <c r="N26" s="291"/>
      <c r="O26" s="291"/>
      <c r="P26" s="291"/>
      <c r="Q26" s="416"/>
      <c r="R26" s="2"/>
      <c r="S26" s="2"/>
      <c r="T26" s="2"/>
      <c r="U26" s="2"/>
      <c r="V26" s="2"/>
      <c r="W26" s="2"/>
      <c r="X26" s="2"/>
      <c r="Y26" s="2"/>
      <c r="Z26" s="2"/>
      <c r="AA26" s="2"/>
      <c r="AB26" s="2"/>
      <c r="AC26" s="2"/>
      <c r="AD26" s="2"/>
      <c r="AE26" s="2"/>
      <c r="AF26" s="2"/>
      <c r="AG26" s="2"/>
    </row>
    <row r="27" spans="1:33" ht="101.5" x14ac:dyDescent="0.35">
      <c r="A27" s="298" t="s">
        <v>55</v>
      </c>
      <c r="B27" s="299" t="s">
        <v>56</v>
      </c>
      <c r="C27" s="299" t="s">
        <v>83</v>
      </c>
      <c r="D27" s="299" t="s">
        <v>84</v>
      </c>
      <c r="E27" s="299" t="s">
        <v>85</v>
      </c>
      <c r="F27" s="299" t="s">
        <v>86</v>
      </c>
      <c r="G27" s="299" t="s">
        <v>87</v>
      </c>
      <c r="H27" s="299" t="s">
        <v>88</v>
      </c>
      <c r="I27" s="299" t="s">
        <v>89</v>
      </c>
      <c r="J27" s="299" t="s">
        <v>90</v>
      </c>
      <c r="K27" s="299" t="s">
        <v>91</v>
      </c>
      <c r="L27" s="299" t="s">
        <v>92</v>
      </c>
      <c r="M27" s="299" t="s">
        <v>93</v>
      </c>
      <c r="N27" s="299" t="s">
        <v>94</v>
      </c>
      <c r="O27" s="2"/>
      <c r="P27" s="293"/>
      <c r="Q27" s="415"/>
      <c r="R27" s="2"/>
      <c r="S27" s="2"/>
      <c r="T27" s="2"/>
      <c r="U27" s="2"/>
      <c r="V27" s="2"/>
      <c r="W27" s="2"/>
      <c r="X27" s="2"/>
      <c r="Y27" s="2"/>
      <c r="Z27" s="2"/>
      <c r="AA27" s="2"/>
      <c r="AB27" s="2"/>
      <c r="AC27" s="2"/>
      <c r="AD27" s="2"/>
      <c r="AE27" s="2"/>
      <c r="AF27" s="2"/>
      <c r="AG27" s="2"/>
    </row>
    <row r="28" spans="1:33" x14ac:dyDescent="0.35">
      <c r="A28" s="394" t="s">
        <v>364</v>
      </c>
      <c r="B28" s="395"/>
      <c r="C28" s="395">
        <v>150000</v>
      </c>
      <c r="D28" s="396">
        <v>0.05</v>
      </c>
      <c r="E28" s="395">
        <f t="shared" ref="E28:E31" si="7">SUM(C28-(C28*D28))</f>
        <v>142500</v>
      </c>
      <c r="F28" s="395">
        <v>3500</v>
      </c>
      <c r="G28" s="395">
        <f t="shared" ref="G28:G33" si="8">SUM(H28/E28)</f>
        <v>3.1274999999999999</v>
      </c>
      <c r="H28" s="395">
        <f>SUM(((K28-E28)*I13)+(K28-E28)/1000)</f>
        <v>445668.75</v>
      </c>
      <c r="I28" s="525">
        <v>2.75</v>
      </c>
      <c r="J28" s="525">
        <f>SUM(I28*H28)</f>
        <v>1225589.0625</v>
      </c>
      <c r="K28" s="525">
        <f>SUM(E28*F28)/1000</f>
        <v>498750</v>
      </c>
      <c r="L28" s="525">
        <f>SUM(K28*M13)</f>
        <v>299250</v>
      </c>
      <c r="M28" s="525">
        <v>7</v>
      </c>
      <c r="N28" s="525">
        <f>SUM(L28*M28)</f>
        <v>2094750</v>
      </c>
      <c r="O28" s="2"/>
      <c r="P28" s="293"/>
      <c r="Q28" s="415"/>
      <c r="R28" s="2"/>
      <c r="S28" s="2"/>
      <c r="T28" s="2"/>
      <c r="U28" s="2"/>
      <c r="V28" s="2"/>
      <c r="W28" s="2"/>
      <c r="X28" s="2"/>
      <c r="Y28" s="2"/>
      <c r="Z28" s="2"/>
      <c r="AA28" s="2"/>
      <c r="AB28" s="2"/>
      <c r="AC28" s="2"/>
      <c r="AD28" s="2"/>
      <c r="AE28" s="2"/>
      <c r="AF28" s="2"/>
      <c r="AG28" s="2"/>
    </row>
    <row r="29" spans="1:33" x14ac:dyDescent="0.35">
      <c r="A29" s="397" t="s">
        <v>365</v>
      </c>
      <c r="B29" s="395"/>
      <c r="C29" s="395">
        <v>20000</v>
      </c>
      <c r="D29" s="396">
        <v>0.05</v>
      </c>
      <c r="E29" s="395">
        <f t="shared" si="7"/>
        <v>19000</v>
      </c>
      <c r="F29" s="395">
        <v>3500</v>
      </c>
      <c r="G29" s="395">
        <f t="shared" si="8"/>
        <v>3.1274999999999999</v>
      </c>
      <c r="H29" s="395">
        <f>SUM(((K29-E29)*I13)+(K29-E29)/1000)</f>
        <v>59422.5</v>
      </c>
      <c r="I29" s="525">
        <v>5.26</v>
      </c>
      <c r="J29" s="525">
        <f t="shared" ref="J29:J31" si="9">SUM(I29*H29)</f>
        <v>312562.34999999998</v>
      </c>
      <c r="K29" s="525">
        <f t="shared" ref="K29:K31" si="10">SUM(E29*F29)/1000</f>
        <v>66500</v>
      </c>
      <c r="L29" s="525">
        <f>SUM(K29*M13)</f>
        <v>39900</v>
      </c>
      <c r="M29" s="525">
        <v>6</v>
      </c>
      <c r="N29" s="525">
        <f t="shared" ref="N29:N31" si="11">SUM(L29*M29)</f>
        <v>239400</v>
      </c>
      <c r="O29" s="2"/>
      <c r="P29" s="2"/>
      <c r="Q29" s="415"/>
      <c r="R29" s="2"/>
      <c r="S29" s="2"/>
      <c r="T29" s="2"/>
      <c r="U29" s="2"/>
      <c r="V29" s="2"/>
      <c r="W29" s="2"/>
      <c r="X29" s="2"/>
      <c r="Y29" s="2"/>
      <c r="Z29" s="2"/>
      <c r="AA29" s="2"/>
      <c r="AB29" s="2"/>
      <c r="AC29" s="2"/>
      <c r="AD29" s="2"/>
      <c r="AE29" s="2"/>
      <c r="AF29" s="2"/>
      <c r="AG29" s="2"/>
    </row>
    <row r="30" spans="1:33" x14ac:dyDescent="0.35">
      <c r="A30" s="394" t="s">
        <v>366</v>
      </c>
      <c r="B30" s="395"/>
      <c r="C30" s="395">
        <v>250000</v>
      </c>
      <c r="D30" s="396">
        <v>0.05</v>
      </c>
      <c r="E30" s="395">
        <f t="shared" si="7"/>
        <v>237500</v>
      </c>
      <c r="F30" s="395">
        <v>3500</v>
      </c>
      <c r="G30" s="395">
        <f t="shared" si="8"/>
        <v>3.1274999999999999</v>
      </c>
      <c r="H30" s="395">
        <f>SUM(((K30-E30)*I13)+(K30-E30)/1000)</f>
        <v>742781.25</v>
      </c>
      <c r="I30" s="525">
        <v>2.71</v>
      </c>
      <c r="J30" s="525">
        <f t="shared" si="9"/>
        <v>2012937.1875</v>
      </c>
      <c r="K30" s="525">
        <f t="shared" si="10"/>
        <v>831250</v>
      </c>
      <c r="L30" s="525">
        <f>SUM(K30*M13)</f>
        <v>498750</v>
      </c>
      <c r="M30" s="525">
        <v>6</v>
      </c>
      <c r="N30" s="525">
        <f t="shared" si="11"/>
        <v>2992500</v>
      </c>
      <c r="O30" s="2"/>
      <c r="P30" s="293"/>
      <c r="Q30" s="415"/>
      <c r="R30" s="2"/>
      <c r="S30" s="2"/>
      <c r="T30" s="2"/>
      <c r="U30" s="2"/>
      <c r="V30" s="2"/>
      <c r="W30" s="2"/>
      <c r="X30" s="2"/>
      <c r="Y30" s="2"/>
      <c r="Z30" s="2"/>
      <c r="AA30" s="2"/>
      <c r="AB30" s="2"/>
      <c r="AC30" s="2"/>
      <c r="AD30" s="2"/>
      <c r="AE30" s="2"/>
      <c r="AF30" s="2"/>
      <c r="AG30" s="2"/>
    </row>
    <row r="31" spans="1:33" x14ac:dyDescent="0.35">
      <c r="A31" s="394" t="s">
        <v>367</v>
      </c>
      <c r="B31" s="395"/>
      <c r="C31" s="395">
        <v>150000</v>
      </c>
      <c r="D31" s="396">
        <v>0.09</v>
      </c>
      <c r="E31" s="395">
        <f t="shared" si="7"/>
        <v>136500</v>
      </c>
      <c r="F31" s="395">
        <v>3500</v>
      </c>
      <c r="G31" s="395">
        <f t="shared" si="8"/>
        <v>3.1274999999999999</v>
      </c>
      <c r="H31" s="395">
        <f>SUM(((K31-E31)*I13)+(K31-E31)/1000)</f>
        <v>426903.75</v>
      </c>
      <c r="I31" s="525">
        <v>2.6</v>
      </c>
      <c r="J31" s="525">
        <f t="shared" si="9"/>
        <v>1109949.75</v>
      </c>
      <c r="K31" s="525">
        <f t="shared" si="10"/>
        <v>477750</v>
      </c>
      <c r="L31" s="525">
        <f>SUM(K31*M13)</f>
        <v>286650</v>
      </c>
      <c r="M31" s="525">
        <v>5</v>
      </c>
      <c r="N31" s="525">
        <f t="shared" si="11"/>
        <v>1433250</v>
      </c>
      <c r="O31" s="2"/>
      <c r="P31" s="293"/>
      <c r="Q31" s="415"/>
      <c r="R31" s="2"/>
      <c r="S31" s="2"/>
      <c r="T31" s="2"/>
      <c r="U31" s="2"/>
      <c r="V31" s="2"/>
      <c r="W31" s="2"/>
      <c r="X31" s="2"/>
      <c r="Y31" s="2"/>
      <c r="Z31" s="2"/>
      <c r="AA31" s="2"/>
      <c r="AB31" s="2"/>
      <c r="AC31" s="2"/>
      <c r="AD31" s="2"/>
      <c r="AE31" s="2"/>
      <c r="AF31" s="2"/>
      <c r="AG31" s="2"/>
    </row>
    <row r="32" spans="1:33" x14ac:dyDescent="0.35">
      <c r="A32" s="394" t="s">
        <v>368</v>
      </c>
      <c r="B32" s="395"/>
      <c r="C32" s="395">
        <v>235000</v>
      </c>
      <c r="D32" s="396">
        <v>0.05</v>
      </c>
      <c r="E32" s="395">
        <f>SUM(C32-(C32*D32))</f>
        <v>223250</v>
      </c>
      <c r="F32" s="395">
        <v>3500</v>
      </c>
      <c r="G32" s="395">
        <f t="shared" si="8"/>
        <v>3.1274999999999999</v>
      </c>
      <c r="H32" s="395">
        <f>SUM(((K32-E32)*I13)+(K32-E32)/1000)</f>
        <v>698214.375</v>
      </c>
      <c r="I32" s="525">
        <v>2.15</v>
      </c>
      <c r="J32" s="525">
        <f>SUM(I32*H32)</f>
        <v>1501160.90625</v>
      </c>
      <c r="K32" s="525">
        <f>SUM(E32*F32)/1000</f>
        <v>781375</v>
      </c>
      <c r="L32" s="525">
        <f>SUM(K32*M13)</f>
        <v>468825</v>
      </c>
      <c r="M32" s="525">
        <v>8</v>
      </c>
      <c r="N32" s="525">
        <f>SUM(L32*M32)</f>
        <v>3750600</v>
      </c>
      <c r="O32" s="2"/>
      <c r="P32" s="293"/>
      <c r="Q32" s="415"/>
      <c r="R32" s="2"/>
      <c r="S32" s="2"/>
      <c r="T32" s="2"/>
      <c r="U32" s="2"/>
      <c r="V32" s="2"/>
      <c r="W32" s="2"/>
      <c r="X32" s="2"/>
      <c r="Y32" s="2"/>
      <c r="Z32" s="2"/>
      <c r="AA32" s="2"/>
      <c r="AB32" s="2"/>
      <c r="AC32" s="2"/>
      <c r="AD32" s="2"/>
      <c r="AE32" s="2"/>
      <c r="AF32" s="2"/>
      <c r="AG32" s="2"/>
    </row>
    <row r="33" spans="1:33" x14ac:dyDescent="0.35">
      <c r="A33" s="394" t="s">
        <v>369</v>
      </c>
      <c r="B33" s="395"/>
      <c r="C33" s="395">
        <v>16516</v>
      </c>
      <c r="D33" s="396">
        <v>0.05</v>
      </c>
      <c r="E33" s="395">
        <f t="shared" ref="E33:E36" si="12">SUM(C33-(C33*D33))</f>
        <v>15690.2</v>
      </c>
      <c r="F33" s="395">
        <v>3500</v>
      </c>
      <c r="G33" s="395">
        <f t="shared" si="8"/>
        <v>3.1274999999999999</v>
      </c>
      <c r="H33" s="395">
        <f>SUM(((K33-E33)*I13)+(K33-E33)/1000)</f>
        <v>49071.1005</v>
      </c>
      <c r="I33" s="525">
        <v>2.15</v>
      </c>
      <c r="J33" s="525">
        <f t="shared" ref="J33:J36" si="13">SUM(I33*H33)</f>
        <v>105502.866075</v>
      </c>
      <c r="K33" s="525">
        <f t="shared" ref="K33:K36" si="14">SUM(E33*F33)/1000</f>
        <v>54915.7</v>
      </c>
      <c r="L33" s="525">
        <f>SUM(K33*M13)</f>
        <v>32949.42</v>
      </c>
      <c r="M33" s="525">
        <v>8</v>
      </c>
      <c r="N33" s="525">
        <f>SUM(L33*M33)</f>
        <v>263595.36</v>
      </c>
      <c r="O33" s="2"/>
      <c r="P33" s="293"/>
      <c r="Q33" s="415"/>
      <c r="R33" s="2"/>
      <c r="S33" s="2"/>
      <c r="T33" s="2"/>
      <c r="U33" s="2"/>
      <c r="V33" s="2"/>
      <c r="W33" s="2"/>
      <c r="X33" s="2"/>
      <c r="Y33" s="2"/>
      <c r="Z33" s="2"/>
      <c r="AA33" s="2"/>
      <c r="AB33" s="2"/>
      <c r="AC33" s="2"/>
      <c r="AD33" s="2"/>
      <c r="AE33" s="2"/>
      <c r="AF33" s="2"/>
      <c r="AG33" s="2"/>
    </row>
    <row r="34" spans="1:33" x14ac:dyDescent="0.35">
      <c r="A34" s="394" t="s">
        <v>370</v>
      </c>
      <c r="B34" s="395"/>
      <c r="C34" s="395">
        <v>235000</v>
      </c>
      <c r="D34" s="396">
        <v>0.05</v>
      </c>
      <c r="E34" s="395">
        <f t="shared" si="12"/>
        <v>223250</v>
      </c>
      <c r="F34" s="395">
        <v>3500</v>
      </c>
      <c r="G34" s="395">
        <f t="shared" ref="G34:G36" si="15">SUM(H34/E34)</f>
        <v>3.1274999999999999</v>
      </c>
      <c r="H34" s="395">
        <f>SUM(((K34-E34)*I13)+(K34-E34)/1000)</f>
        <v>698214.375</v>
      </c>
      <c r="I34" s="525">
        <v>2.15</v>
      </c>
      <c r="J34" s="525">
        <f>SUM(I34*H34)</f>
        <v>1501160.90625</v>
      </c>
      <c r="K34" s="525">
        <f t="shared" si="14"/>
        <v>781375</v>
      </c>
      <c r="L34" s="525">
        <f>SUM(K34*M13)</f>
        <v>468825</v>
      </c>
      <c r="M34" s="525">
        <v>8</v>
      </c>
      <c r="N34" s="525">
        <f t="shared" ref="N34:N36" si="16">SUM(L34*M34)</f>
        <v>3750600</v>
      </c>
      <c r="O34" s="2"/>
      <c r="P34" s="293"/>
      <c r="Q34" s="415"/>
      <c r="R34" s="2"/>
      <c r="S34" s="2"/>
      <c r="T34" s="2"/>
      <c r="U34" s="2"/>
      <c r="V34" s="2"/>
      <c r="W34" s="2"/>
      <c r="X34" s="2"/>
      <c r="Y34" s="2"/>
      <c r="Z34" s="2"/>
      <c r="AA34" s="2"/>
      <c r="AB34" s="2"/>
      <c r="AC34" s="2"/>
      <c r="AD34" s="2"/>
      <c r="AE34" s="2"/>
      <c r="AF34" s="2"/>
      <c r="AG34" s="2"/>
    </row>
    <row r="35" spans="1:33" x14ac:dyDescent="0.35">
      <c r="A35" s="394" t="s">
        <v>371</v>
      </c>
      <c r="B35" s="395"/>
      <c r="C35" s="395">
        <v>235000</v>
      </c>
      <c r="D35" s="396">
        <v>0.05</v>
      </c>
      <c r="E35" s="395">
        <f t="shared" si="12"/>
        <v>223250</v>
      </c>
      <c r="F35" s="395">
        <v>3500</v>
      </c>
      <c r="G35" s="395">
        <f t="shared" si="15"/>
        <v>3.1274999999999999</v>
      </c>
      <c r="H35" s="395">
        <f>SUM(((K35-E35)*I13)+(K35-E35)/1000)</f>
        <v>698214.375</v>
      </c>
      <c r="I35" s="525">
        <v>2.15</v>
      </c>
      <c r="J35" s="525">
        <f t="shared" si="13"/>
        <v>1501160.90625</v>
      </c>
      <c r="K35" s="525">
        <f t="shared" si="14"/>
        <v>781375</v>
      </c>
      <c r="L35" s="525">
        <f>SUM(K35*M13)</f>
        <v>468825</v>
      </c>
      <c r="M35" s="525">
        <v>8</v>
      </c>
      <c r="N35" s="525">
        <f t="shared" si="16"/>
        <v>3750600</v>
      </c>
      <c r="O35" s="2"/>
      <c r="P35" s="293"/>
      <c r="Q35" s="415"/>
      <c r="R35" s="2"/>
      <c r="S35" s="2"/>
      <c r="T35" s="2"/>
      <c r="U35" s="2"/>
      <c r="V35" s="2"/>
      <c r="W35" s="2"/>
      <c r="X35" s="2"/>
      <c r="Y35" s="2"/>
      <c r="Z35" s="2"/>
      <c r="AA35" s="2"/>
      <c r="AB35" s="2"/>
      <c r="AC35" s="2"/>
      <c r="AD35" s="2"/>
      <c r="AE35" s="2"/>
      <c r="AF35" s="2"/>
      <c r="AG35" s="2"/>
    </row>
    <row r="36" spans="1:33" x14ac:dyDescent="0.35">
      <c r="A36" s="394" t="s">
        <v>372</v>
      </c>
      <c r="B36" s="395"/>
      <c r="C36" s="395">
        <v>235000</v>
      </c>
      <c r="D36" s="396">
        <v>0.05</v>
      </c>
      <c r="E36" s="395">
        <f t="shared" si="12"/>
        <v>223250</v>
      </c>
      <c r="F36" s="395">
        <v>3500</v>
      </c>
      <c r="G36" s="395">
        <f t="shared" si="15"/>
        <v>3.1274999999999999</v>
      </c>
      <c r="H36" s="395">
        <f>SUM(((K36-E36)*I13)+(K36-E36)/1000)</f>
        <v>698214.375</v>
      </c>
      <c r="I36" s="525">
        <v>2.15</v>
      </c>
      <c r="J36" s="525">
        <f t="shared" si="13"/>
        <v>1501160.90625</v>
      </c>
      <c r="K36" s="525">
        <f t="shared" si="14"/>
        <v>781375</v>
      </c>
      <c r="L36" s="525">
        <f>SUM(K36*M13)</f>
        <v>468825</v>
      </c>
      <c r="M36" s="525">
        <v>8</v>
      </c>
      <c r="N36" s="525">
        <f t="shared" si="16"/>
        <v>3750600</v>
      </c>
      <c r="O36" s="2"/>
      <c r="P36" s="293"/>
      <c r="Q36" s="415"/>
      <c r="R36" s="2"/>
      <c r="S36" s="2"/>
      <c r="T36" s="2"/>
      <c r="U36" s="2"/>
      <c r="V36" s="2"/>
      <c r="W36" s="2"/>
      <c r="X36" s="2"/>
      <c r="Y36" s="2"/>
      <c r="Z36" s="2"/>
      <c r="AA36" s="2"/>
      <c r="AB36" s="2"/>
      <c r="AC36" s="2"/>
      <c r="AD36" s="2"/>
      <c r="AE36" s="2"/>
      <c r="AF36" s="2"/>
      <c r="AG36" s="2"/>
    </row>
    <row r="37" spans="1:33" x14ac:dyDescent="0.35">
      <c r="A37" s="398" t="s">
        <v>81</v>
      </c>
      <c r="B37" s="399"/>
      <c r="C37" s="399">
        <f>SUM(C28:C32)</f>
        <v>805000</v>
      </c>
      <c r="D37" s="400">
        <f>SUM(D28:D32)/5</f>
        <v>5.800000000000001E-2</v>
      </c>
      <c r="E37" s="399">
        <f>SUM(E28:E32)</f>
        <v>758750</v>
      </c>
      <c r="F37" s="399">
        <f>SUM(F28:F32)/5</f>
        <v>3500</v>
      </c>
      <c r="G37" s="399">
        <f>SUM(G28:G32)/5</f>
        <v>3.1274999999999999</v>
      </c>
      <c r="H37" s="399">
        <f>SUM(H28:H32)</f>
        <v>2372990.625</v>
      </c>
      <c r="I37" s="526">
        <f>SUM(I28:I32)/5</f>
        <v>3.0939999999999999</v>
      </c>
      <c r="J37" s="526">
        <f>SUM(J28:J32)</f>
        <v>6162199.2562499996</v>
      </c>
      <c r="K37" s="526">
        <f>SUM(K28:K32)/5</f>
        <v>531125</v>
      </c>
      <c r="L37" s="526">
        <f>SUM(L28:L32)/5</f>
        <v>318675</v>
      </c>
      <c r="M37" s="526">
        <f>SUM(M28:M32)/5</f>
        <v>6.4</v>
      </c>
      <c r="N37" s="526">
        <f>SUM(N28:N32)</f>
        <v>10510500</v>
      </c>
      <c r="O37" s="2"/>
      <c r="P37" s="293"/>
      <c r="Q37" s="415"/>
      <c r="R37" s="2"/>
      <c r="S37" s="2"/>
      <c r="T37" s="2"/>
      <c r="U37" s="2"/>
      <c r="V37" s="2"/>
      <c r="W37" s="2"/>
      <c r="X37" s="2"/>
      <c r="Y37" s="2"/>
      <c r="Z37" s="2"/>
      <c r="AA37" s="2"/>
      <c r="AB37" s="2"/>
      <c r="AC37" s="2"/>
      <c r="AD37" s="2"/>
      <c r="AE37" s="2"/>
      <c r="AF37" s="2"/>
      <c r="AG37" s="2"/>
    </row>
    <row r="38" spans="1:33" x14ac:dyDescent="0.35">
      <c r="A38" s="297"/>
      <c r="B38" s="297"/>
      <c r="C38" s="297"/>
      <c r="D38" s="297"/>
      <c r="E38" s="297"/>
      <c r="F38" s="297"/>
      <c r="G38" s="297"/>
      <c r="H38" s="297"/>
      <c r="I38" s="297"/>
      <c r="J38" s="297"/>
      <c r="K38" s="297"/>
      <c r="L38" s="297"/>
      <c r="M38" s="297"/>
      <c r="N38" s="297"/>
      <c r="O38" s="297"/>
      <c r="P38" s="293"/>
      <c r="Q38" s="415"/>
      <c r="R38" s="2"/>
      <c r="S38" s="2"/>
      <c r="T38" s="2"/>
      <c r="U38" s="2"/>
      <c r="V38" s="2"/>
      <c r="W38" s="2"/>
      <c r="X38" s="2"/>
      <c r="Y38" s="2"/>
      <c r="Z38" s="2"/>
      <c r="AA38" s="2"/>
      <c r="AB38" s="2"/>
      <c r="AC38" s="2"/>
      <c r="AD38" s="2"/>
      <c r="AE38" s="2"/>
      <c r="AF38" s="2"/>
      <c r="AG38" s="2"/>
    </row>
    <row r="39" spans="1:33" x14ac:dyDescent="0.35">
      <c r="A39" s="96"/>
      <c r="B39" s="96"/>
      <c r="C39" s="96"/>
      <c r="D39" s="96"/>
      <c r="E39" s="96"/>
      <c r="F39" s="96"/>
      <c r="G39" s="96"/>
      <c r="H39" s="96"/>
      <c r="I39" s="96"/>
      <c r="J39" s="96"/>
      <c r="K39" s="96"/>
      <c r="L39" s="96"/>
      <c r="M39" s="96"/>
      <c r="N39" s="96"/>
    </row>
    <row r="40" spans="1:33" x14ac:dyDescent="0.35">
      <c r="A40" s="96" t="s">
        <v>42</v>
      </c>
      <c r="B40" s="267"/>
      <c r="C40" s="267"/>
      <c r="D40" s="267"/>
      <c r="E40" s="267"/>
      <c r="F40" s="267"/>
      <c r="G40" s="267"/>
      <c r="H40" s="267"/>
      <c r="I40" s="267"/>
      <c r="J40" s="267"/>
      <c r="K40" s="267"/>
      <c r="L40" s="267"/>
      <c r="M40" s="267"/>
      <c r="N40" s="267"/>
    </row>
    <row r="41" spans="1:33" x14ac:dyDescent="0.35">
      <c r="A41" s="96"/>
      <c r="B41" s="268"/>
      <c r="C41" s="268"/>
      <c r="D41" s="268"/>
      <c r="E41" s="268"/>
      <c r="F41" s="268"/>
      <c r="G41" s="268"/>
      <c r="H41" s="268"/>
      <c r="I41" s="268"/>
      <c r="J41" s="268"/>
      <c r="K41" s="268"/>
      <c r="L41" s="268"/>
      <c r="M41" s="268"/>
      <c r="N41" s="268"/>
    </row>
    <row r="42" spans="1:33" x14ac:dyDescent="0.35">
      <c r="A42" s="96"/>
      <c r="B42" s="268"/>
      <c r="C42" s="268"/>
      <c r="D42" s="268"/>
      <c r="E42" s="268"/>
      <c r="F42" s="268"/>
      <c r="G42" s="268"/>
      <c r="H42" s="268"/>
      <c r="I42" s="268"/>
      <c r="J42" s="268"/>
      <c r="K42" s="268"/>
      <c r="L42" s="268"/>
      <c r="M42" s="268"/>
      <c r="N42" s="268"/>
    </row>
    <row r="43" spans="1:33" x14ac:dyDescent="0.35">
      <c r="A43" s="96"/>
      <c r="B43" s="267"/>
      <c r="C43" s="267"/>
      <c r="D43" s="267"/>
      <c r="E43" s="267"/>
      <c r="F43" s="267"/>
      <c r="G43" s="267"/>
      <c r="H43" s="267"/>
      <c r="I43" s="267"/>
      <c r="J43" s="267"/>
      <c r="K43" s="267"/>
      <c r="L43" s="267"/>
      <c r="M43" s="267"/>
      <c r="N43" s="267"/>
    </row>
    <row r="44" spans="1:33" x14ac:dyDescent="0.35">
      <c r="A44" s="96"/>
      <c r="B44" s="268"/>
      <c r="C44" s="268"/>
      <c r="D44" s="268"/>
      <c r="E44" s="268"/>
      <c r="F44" s="268"/>
      <c r="G44" s="268"/>
      <c r="H44" s="268"/>
      <c r="I44" s="268"/>
      <c r="J44" s="268"/>
      <c r="K44" s="268"/>
      <c r="L44" s="268"/>
      <c r="M44" s="268"/>
      <c r="N44" s="268"/>
    </row>
    <row r="45" spans="1:33" x14ac:dyDescent="0.35">
      <c r="A45" s="96"/>
      <c r="B45" s="268"/>
      <c r="C45" s="268"/>
      <c r="D45" s="268"/>
      <c r="E45" s="268"/>
      <c r="F45" s="268"/>
      <c r="G45" s="268"/>
      <c r="H45" s="268"/>
      <c r="I45" s="268"/>
      <c r="J45" s="268"/>
      <c r="K45" s="268"/>
      <c r="L45" s="268"/>
      <c r="M45" s="268"/>
      <c r="N45" s="268"/>
    </row>
    <row r="46" spans="1:33" x14ac:dyDescent="0.35">
      <c r="A46" s="96"/>
      <c r="B46" s="267"/>
      <c r="C46" s="267"/>
      <c r="D46" s="267"/>
      <c r="E46" s="267"/>
      <c r="F46" s="267"/>
      <c r="G46" s="267"/>
      <c r="H46" s="267"/>
      <c r="I46" s="267"/>
      <c r="J46" s="267"/>
      <c r="K46" s="267"/>
      <c r="L46" s="267"/>
      <c r="M46" s="267"/>
      <c r="N46" s="267"/>
    </row>
    <row r="47" spans="1:33" x14ac:dyDescent="0.35">
      <c r="A47" s="96"/>
      <c r="B47" s="268"/>
      <c r="C47" s="268"/>
      <c r="D47" s="268"/>
      <c r="E47" s="268"/>
      <c r="F47" s="268"/>
      <c r="G47" s="268"/>
      <c r="H47" s="268"/>
      <c r="I47" s="268"/>
      <c r="J47" s="268"/>
      <c r="K47" s="268"/>
      <c r="L47" s="268"/>
      <c r="M47" s="268"/>
      <c r="N47" s="268"/>
    </row>
    <row r="48" spans="1:33" x14ac:dyDescent="0.35">
      <c r="A48" s="96"/>
      <c r="B48" s="268"/>
      <c r="C48" s="268"/>
      <c r="D48" s="268"/>
      <c r="E48" s="268"/>
      <c r="F48" s="268"/>
      <c r="G48" s="268"/>
      <c r="H48" s="268"/>
      <c r="I48" s="268"/>
      <c r="J48" s="268"/>
      <c r="K48" s="268"/>
      <c r="L48" s="268"/>
      <c r="M48" s="268"/>
      <c r="N48" s="26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4BD7-6841-4215-8F87-FD25942D1619}">
  <dimension ref="A1:W52"/>
  <sheetViews>
    <sheetView topLeftCell="A24" workbookViewId="0">
      <selection activeCell="A23" sqref="A23"/>
    </sheetView>
  </sheetViews>
  <sheetFormatPr defaultColWidth="8.58203125" defaultRowHeight="15.5" x14ac:dyDescent="0.35"/>
  <cols>
    <col min="1" max="1" width="13.83203125" customWidth="1"/>
    <col min="2" max="2" width="14.25" customWidth="1"/>
    <col min="3" max="6" width="13.5" customWidth="1"/>
    <col min="7" max="10" width="12.83203125" customWidth="1"/>
    <col min="11" max="12" width="15.58203125" customWidth="1"/>
    <col min="13" max="13" width="13.5" customWidth="1"/>
    <col min="22" max="22" width="41.75" customWidth="1"/>
    <col min="23" max="23" width="43.08203125" customWidth="1"/>
  </cols>
  <sheetData>
    <row r="1" spans="1:23" ht="38.25" customHeight="1" x14ac:dyDescent="0.35">
      <c r="A1" s="334"/>
      <c r="B1" s="2"/>
      <c r="C1" s="2"/>
      <c r="D1" s="2"/>
      <c r="E1" s="2"/>
      <c r="F1" s="2"/>
      <c r="G1" s="2"/>
      <c r="H1" s="2"/>
      <c r="I1" s="2"/>
      <c r="J1" s="2"/>
      <c r="K1" s="2"/>
      <c r="L1" s="2"/>
      <c r="M1" s="2"/>
      <c r="N1" s="2"/>
      <c r="O1" s="2"/>
      <c r="P1" s="2"/>
      <c r="Q1" s="2"/>
      <c r="R1" s="2"/>
      <c r="S1" s="2"/>
      <c r="T1" s="2"/>
      <c r="U1" s="2"/>
      <c r="V1" s="2" t="s">
        <v>318</v>
      </c>
      <c r="W1" s="2" t="s">
        <v>0</v>
      </c>
    </row>
    <row r="2" spans="1:23" ht="18.5" x14ac:dyDescent="0.45">
      <c r="A2" s="1"/>
      <c r="B2" s="2"/>
      <c r="C2" s="2"/>
      <c r="D2" s="2"/>
      <c r="E2" s="2"/>
      <c r="F2" s="2"/>
      <c r="G2" s="2"/>
      <c r="H2" s="2"/>
      <c r="I2" s="2"/>
      <c r="J2" s="2"/>
      <c r="K2" s="2"/>
      <c r="L2" s="2"/>
      <c r="M2" s="2"/>
      <c r="N2" s="2"/>
      <c r="O2" s="2"/>
      <c r="P2" s="2"/>
      <c r="Q2" s="2"/>
      <c r="R2" s="2"/>
      <c r="S2" s="2"/>
      <c r="T2" s="2"/>
      <c r="U2" s="2"/>
      <c r="V2" s="514" t="s">
        <v>324</v>
      </c>
      <c r="W2" s="514" t="s">
        <v>1</v>
      </c>
    </row>
    <row r="3" spans="1:23" ht="47.5" x14ac:dyDescent="0.45">
      <c r="A3" s="467"/>
      <c r="B3" s="43"/>
      <c r="C3" s="43"/>
      <c r="D3" s="43"/>
      <c r="E3" s="43"/>
      <c r="F3" s="2"/>
      <c r="G3" s="2"/>
      <c r="H3" s="2"/>
      <c r="I3" s="2"/>
      <c r="J3" s="2"/>
      <c r="K3" s="2"/>
      <c r="L3" s="2"/>
      <c r="M3" s="2"/>
      <c r="N3" s="2"/>
      <c r="O3" s="2"/>
      <c r="P3" s="2"/>
      <c r="Q3" s="2"/>
      <c r="R3" s="2"/>
      <c r="S3" s="2"/>
      <c r="T3" s="2"/>
      <c r="U3" s="2"/>
      <c r="V3" s="514" t="s">
        <v>325</v>
      </c>
      <c r="W3" s="514" t="s">
        <v>2</v>
      </c>
    </row>
    <row r="4" spans="1:23" ht="68.25" customHeight="1" x14ac:dyDescent="0.45">
      <c r="A4" s="269"/>
      <c r="B4" s="269"/>
      <c r="C4" s="43"/>
      <c r="D4" s="43"/>
      <c r="E4" s="43"/>
      <c r="F4" s="2"/>
      <c r="G4" s="269"/>
      <c r="H4" s="269"/>
      <c r="I4" s="269"/>
      <c r="J4" s="269"/>
      <c r="K4" s="2"/>
      <c r="L4" s="2"/>
      <c r="M4" s="2"/>
      <c r="N4" s="2"/>
      <c r="O4" s="2"/>
      <c r="P4" s="2"/>
      <c r="Q4" s="2"/>
      <c r="R4" s="2"/>
      <c r="S4" s="2"/>
      <c r="T4" s="2"/>
      <c r="U4" s="2"/>
      <c r="V4" s="514" t="s">
        <v>326</v>
      </c>
      <c r="W4" s="514" t="s">
        <v>3</v>
      </c>
    </row>
    <row r="5" spans="1:23" ht="63" x14ac:dyDescent="0.45">
      <c r="A5" s="269"/>
      <c r="B5" s="269"/>
      <c r="C5" s="43"/>
      <c r="D5" s="43"/>
      <c r="E5" s="43"/>
      <c r="F5" s="2"/>
      <c r="G5" s="2"/>
      <c r="H5" s="2"/>
      <c r="I5" s="2"/>
      <c r="J5" s="2"/>
      <c r="K5" s="2"/>
      <c r="L5" s="2"/>
      <c r="M5" s="2"/>
      <c r="N5" s="2"/>
      <c r="O5" s="2"/>
      <c r="P5" s="2"/>
      <c r="Q5" s="2"/>
      <c r="R5" s="2"/>
      <c r="S5" s="2"/>
      <c r="T5" s="2"/>
      <c r="U5" s="2"/>
      <c r="V5" s="514" t="s">
        <v>327</v>
      </c>
      <c r="W5" s="514" t="s">
        <v>45</v>
      </c>
    </row>
    <row r="6" spans="1:23" ht="32" x14ac:dyDescent="0.45">
      <c r="A6" s="269"/>
      <c r="B6" s="269"/>
      <c r="C6" s="43"/>
      <c r="D6" s="43"/>
      <c r="E6" s="43"/>
      <c r="F6" s="2"/>
      <c r="G6" s="2"/>
      <c r="H6" s="2"/>
      <c r="I6" s="2"/>
      <c r="J6" s="2"/>
      <c r="K6" s="2"/>
      <c r="L6" s="2"/>
      <c r="M6" s="2"/>
      <c r="N6" s="2"/>
      <c r="O6" s="2"/>
      <c r="P6" s="2"/>
      <c r="Q6" s="2"/>
      <c r="R6" s="2"/>
      <c r="S6" s="2"/>
      <c r="T6" s="2"/>
      <c r="U6" s="2"/>
      <c r="V6" s="514" t="s">
        <v>328</v>
      </c>
      <c r="W6" s="514" t="s">
        <v>46</v>
      </c>
    </row>
    <row r="7" spans="1:23" ht="18.5" x14ac:dyDescent="0.45">
      <c r="A7" s="468"/>
      <c r="B7" s="269"/>
      <c r="C7" s="43"/>
      <c r="D7" s="43"/>
      <c r="E7" s="43"/>
      <c r="F7" s="2"/>
      <c r="G7" s="2"/>
      <c r="H7" s="2"/>
      <c r="I7" s="2"/>
      <c r="J7" s="2"/>
      <c r="K7" s="2"/>
      <c r="L7" s="2"/>
      <c r="M7" s="2"/>
      <c r="N7" s="2"/>
      <c r="O7" s="2"/>
      <c r="P7" s="2"/>
      <c r="Q7" s="2"/>
      <c r="R7" s="2"/>
      <c r="S7" s="2"/>
      <c r="T7" s="2"/>
      <c r="U7" s="2"/>
      <c r="V7" s="543" t="s">
        <v>329</v>
      </c>
      <c r="W7" s="543" t="s">
        <v>6</v>
      </c>
    </row>
    <row r="8" spans="1:23" ht="32" x14ac:dyDescent="0.45">
      <c r="A8" s="468"/>
      <c r="B8" s="269"/>
      <c r="C8" s="43"/>
      <c r="D8" s="43"/>
      <c r="E8" s="43"/>
      <c r="F8" s="2"/>
      <c r="G8" s="2"/>
      <c r="H8" s="2"/>
      <c r="I8" s="2"/>
      <c r="J8" s="2"/>
      <c r="K8" s="2"/>
      <c r="L8" s="2"/>
      <c r="M8" s="2"/>
      <c r="N8" s="2"/>
      <c r="O8" s="2"/>
      <c r="P8" s="2"/>
      <c r="Q8" s="2"/>
      <c r="R8" s="2"/>
      <c r="S8" s="2"/>
      <c r="T8" s="2"/>
      <c r="U8" s="2"/>
      <c r="V8" s="543" t="s">
        <v>330</v>
      </c>
      <c r="W8" s="543" t="s">
        <v>7</v>
      </c>
    </row>
    <row r="9" spans="1:23" ht="53.25" customHeight="1" x14ac:dyDescent="0.45">
      <c r="A9" s="469"/>
      <c r="B9" s="31"/>
      <c r="C9" s="470"/>
      <c r="D9" s="470"/>
      <c r="E9" s="470"/>
      <c r="F9" s="471"/>
      <c r="G9" s="38"/>
      <c r="H9" s="38"/>
      <c r="I9" s="38"/>
      <c r="J9" s="38"/>
      <c r="K9" s="2"/>
      <c r="L9" s="2"/>
      <c r="M9" s="2"/>
      <c r="N9" s="2"/>
      <c r="O9" s="2"/>
      <c r="P9" s="2"/>
      <c r="Q9" s="2"/>
      <c r="R9" s="2"/>
      <c r="S9" s="2"/>
      <c r="T9" s="2"/>
      <c r="U9" s="2"/>
      <c r="V9" s="543" t="s">
        <v>331</v>
      </c>
      <c r="W9" s="543" t="s">
        <v>8</v>
      </c>
    </row>
    <row r="10" spans="1:23" ht="31" x14ac:dyDescent="0.35">
      <c r="A10" s="468"/>
      <c r="B10" s="269"/>
      <c r="C10" s="2"/>
      <c r="D10" s="2"/>
      <c r="E10" s="2"/>
      <c r="F10" s="2"/>
      <c r="G10" s="2"/>
      <c r="H10" s="2"/>
      <c r="I10" s="2"/>
      <c r="J10" s="2"/>
      <c r="K10" s="2"/>
      <c r="L10" s="2"/>
      <c r="M10" s="2"/>
      <c r="N10" s="329"/>
      <c r="O10" s="2"/>
      <c r="P10" s="2"/>
      <c r="Q10" s="2"/>
      <c r="R10" s="2"/>
      <c r="S10" s="2"/>
      <c r="T10" s="2"/>
      <c r="U10" s="2"/>
      <c r="V10" s="543" t="s">
        <v>332</v>
      </c>
      <c r="W10" s="543" t="s">
        <v>47</v>
      </c>
    </row>
    <row r="11" spans="1:23" ht="46.5" x14ac:dyDescent="0.35">
      <c r="A11" s="269"/>
      <c r="B11" s="269"/>
      <c r="C11" s="2"/>
      <c r="D11" s="2"/>
      <c r="E11" s="2"/>
      <c r="F11" s="2"/>
      <c r="G11" s="2"/>
      <c r="H11" s="2"/>
      <c r="I11" s="2"/>
      <c r="J11" s="2"/>
      <c r="K11" s="2"/>
      <c r="L11" s="2"/>
      <c r="M11" s="2"/>
      <c r="N11" s="2"/>
      <c r="O11" s="2"/>
      <c r="P11" s="2"/>
      <c r="Q11" s="2"/>
      <c r="R11" s="2"/>
      <c r="S11" s="2"/>
      <c r="T11" s="2"/>
      <c r="U11" s="2"/>
      <c r="V11" s="514" t="s">
        <v>333</v>
      </c>
      <c r="W11" s="514" t="s">
        <v>10</v>
      </c>
    </row>
    <row r="12" spans="1:23" ht="46.5" x14ac:dyDescent="0.35">
      <c r="A12" s="2"/>
      <c r="B12" s="2"/>
      <c r="C12" s="2"/>
      <c r="D12" s="2"/>
      <c r="E12" s="2"/>
      <c r="F12" s="2"/>
      <c r="G12" s="2"/>
      <c r="H12" s="2"/>
      <c r="I12" s="2"/>
      <c r="J12" s="2"/>
      <c r="K12" s="2"/>
      <c r="L12" s="2"/>
      <c r="M12" s="2"/>
      <c r="N12" s="2"/>
      <c r="O12" s="2"/>
      <c r="P12" s="2"/>
      <c r="Q12" s="2"/>
      <c r="R12" s="2"/>
      <c r="S12" s="2"/>
      <c r="T12" s="2"/>
      <c r="U12" s="2"/>
      <c r="V12" s="514" t="s">
        <v>334</v>
      </c>
      <c r="W12" s="514" t="s">
        <v>95</v>
      </c>
    </row>
    <row r="13" spans="1:23" ht="108.5" x14ac:dyDescent="0.35">
      <c r="A13" s="419" t="s">
        <v>96</v>
      </c>
      <c r="B13" s="420"/>
      <c r="C13" s="39"/>
      <c r="D13" s="39"/>
      <c r="E13" s="38"/>
      <c r="F13" s="31"/>
      <c r="G13" s="40"/>
      <c r="H13" s="40"/>
      <c r="I13" s="40"/>
      <c r="J13" s="40"/>
      <c r="K13" s="41"/>
      <c r="L13" s="41"/>
      <c r="M13" s="31"/>
      <c r="N13" s="2"/>
      <c r="O13" s="2"/>
      <c r="P13" s="2"/>
      <c r="Q13" s="2"/>
      <c r="R13" s="2"/>
      <c r="S13" s="2"/>
      <c r="T13" s="2"/>
      <c r="U13" s="2"/>
      <c r="V13" s="514" t="s">
        <v>335</v>
      </c>
      <c r="W13" s="514" t="s">
        <v>53</v>
      </c>
    </row>
    <row r="14" spans="1:23" ht="62" x14ac:dyDescent="0.35">
      <c r="A14" s="421" t="s">
        <v>55</v>
      </c>
      <c r="B14" s="422" t="s">
        <v>56</v>
      </c>
      <c r="C14" s="423" t="s">
        <v>97</v>
      </c>
      <c r="D14" s="456" t="s">
        <v>98</v>
      </c>
      <c r="E14" s="423" t="s">
        <v>99</v>
      </c>
      <c r="F14" s="422" t="s">
        <v>20</v>
      </c>
      <c r="G14" s="424" t="s">
        <v>100</v>
      </c>
      <c r="H14" s="424" t="s">
        <v>101</v>
      </c>
      <c r="I14" s="424" t="s">
        <v>102</v>
      </c>
      <c r="J14" s="424" t="s">
        <v>103</v>
      </c>
      <c r="K14" s="423" t="s">
        <v>104</v>
      </c>
      <c r="L14" s="423" t="s">
        <v>105</v>
      </c>
      <c r="M14" s="422" t="s">
        <v>106</v>
      </c>
      <c r="N14" s="2"/>
      <c r="O14" s="2"/>
      <c r="P14" s="2"/>
      <c r="Q14" s="2"/>
      <c r="R14" s="2"/>
      <c r="S14" s="2"/>
      <c r="T14" s="2"/>
      <c r="U14" s="2"/>
      <c r="V14" s="514" t="s">
        <v>336</v>
      </c>
      <c r="W14" s="514" t="s">
        <v>107</v>
      </c>
    </row>
    <row r="15" spans="1:23" ht="46.5" x14ac:dyDescent="0.35">
      <c r="A15" s="425" t="s">
        <v>108</v>
      </c>
      <c r="B15" s="426" t="s">
        <v>109</v>
      </c>
      <c r="C15" s="442">
        <v>200</v>
      </c>
      <c r="D15" s="440">
        <v>2500</v>
      </c>
      <c r="E15" s="426">
        <f>SUM(C15*D15)</f>
        <v>500000</v>
      </c>
      <c r="F15" s="461">
        <v>0.3</v>
      </c>
      <c r="G15" s="428">
        <f>SUM(E15-(F15*E15))</f>
        <v>350000</v>
      </c>
      <c r="H15" s="460">
        <v>15</v>
      </c>
      <c r="I15" s="460">
        <f>SUM(G15*H15)</f>
        <v>5250000</v>
      </c>
      <c r="J15" s="463">
        <v>0.8</v>
      </c>
      <c r="K15" s="427">
        <f>SUM(I15-(J15*I15))</f>
        <v>1050000</v>
      </c>
      <c r="L15" s="449">
        <v>1.1000000000000001</v>
      </c>
      <c r="M15" s="453">
        <f>SUM(K15*L15)</f>
        <v>1155000</v>
      </c>
      <c r="N15" s="2"/>
      <c r="O15" s="2"/>
      <c r="P15" s="2"/>
      <c r="Q15" s="2"/>
      <c r="R15" s="2"/>
      <c r="S15" s="2"/>
      <c r="T15" s="2"/>
      <c r="U15" s="2"/>
      <c r="V15" s="514" t="s">
        <v>337</v>
      </c>
      <c r="W15" s="514" t="s">
        <v>110</v>
      </c>
    </row>
    <row r="16" spans="1:23" x14ac:dyDescent="0.35">
      <c r="A16" s="430"/>
      <c r="B16" s="427"/>
      <c r="C16" s="442">
        <v>0</v>
      </c>
      <c r="D16" s="427">
        <v>0</v>
      </c>
      <c r="E16" s="431">
        <f t="shared" ref="E16:E20" si="0">SUM(C16*D16)</f>
        <v>0</v>
      </c>
      <c r="F16" s="461">
        <v>0</v>
      </c>
      <c r="G16" s="427">
        <f t="shared" ref="G16:G20" si="1">SUM(E16-(F16*E16))</f>
        <v>0</v>
      </c>
      <c r="H16" s="427">
        <v>0</v>
      </c>
      <c r="I16" s="427">
        <f t="shared" ref="I16:I20" si="2">SUM(G16*H16)</f>
        <v>0</v>
      </c>
      <c r="J16" s="461">
        <v>0</v>
      </c>
      <c r="K16" s="427">
        <f t="shared" ref="K16:K20" si="3">SUM(I16-(J16*I16))</f>
        <v>0</v>
      </c>
      <c r="L16" s="449">
        <v>0</v>
      </c>
      <c r="M16" s="429">
        <f t="shared" ref="M16:M20" si="4">SUM(K16*L16)</f>
        <v>0</v>
      </c>
      <c r="N16" s="2"/>
      <c r="O16" s="2"/>
      <c r="P16" s="2"/>
      <c r="Q16" s="2"/>
      <c r="R16" s="2"/>
      <c r="S16" s="2"/>
      <c r="T16" s="2"/>
      <c r="U16" s="2"/>
      <c r="V16" s="513"/>
      <c r="W16" s="513"/>
    </row>
    <row r="17" spans="1:23" x14ac:dyDescent="0.35">
      <c r="A17" s="432"/>
      <c r="B17" s="427"/>
      <c r="C17" s="442">
        <v>0</v>
      </c>
      <c r="D17" s="427">
        <v>0</v>
      </c>
      <c r="E17" s="431">
        <f t="shared" si="0"/>
        <v>0</v>
      </c>
      <c r="F17" s="461">
        <v>0</v>
      </c>
      <c r="G17" s="427">
        <f t="shared" si="1"/>
        <v>0</v>
      </c>
      <c r="H17" s="427">
        <v>0</v>
      </c>
      <c r="I17" s="427">
        <f t="shared" si="2"/>
        <v>0</v>
      </c>
      <c r="J17" s="461">
        <v>0</v>
      </c>
      <c r="K17" s="427">
        <f t="shared" si="3"/>
        <v>0</v>
      </c>
      <c r="L17" s="449">
        <v>0</v>
      </c>
      <c r="M17" s="429">
        <f t="shared" si="4"/>
        <v>0</v>
      </c>
      <c r="N17" s="2"/>
      <c r="O17" s="2"/>
      <c r="P17" s="2"/>
      <c r="Q17" s="2"/>
      <c r="R17" s="2"/>
      <c r="S17" s="2"/>
      <c r="T17" s="2"/>
      <c r="U17" s="2"/>
      <c r="V17" s="513"/>
      <c r="W17" s="513"/>
    </row>
    <row r="18" spans="1:23" x14ac:dyDescent="0.35">
      <c r="A18" s="432"/>
      <c r="B18" s="427"/>
      <c r="C18" s="442">
        <v>0</v>
      </c>
      <c r="D18" s="427">
        <v>0</v>
      </c>
      <c r="E18" s="431">
        <f t="shared" si="0"/>
        <v>0</v>
      </c>
      <c r="F18" s="461">
        <v>0</v>
      </c>
      <c r="G18" s="427">
        <f t="shared" si="1"/>
        <v>0</v>
      </c>
      <c r="H18" s="427">
        <v>0</v>
      </c>
      <c r="I18" s="427">
        <f t="shared" si="2"/>
        <v>0</v>
      </c>
      <c r="J18" s="461">
        <v>0</v>
      </c>
      <c r="K18" s="427">
        <f t="shared" si="3"/>
        <v>0</v>
      </c>
      <c r="L18" s="449">
        <v>0</v>
      </c>
      <c r="M18" s="429">
        <f t="shared" si="4"/>
        <v>0</v>
      </c>
      <c r="N18" s="2"/>
      <c r="O18" s="2"/>
      <c r="P18" s="2"/>
      <c r="Q18" s="2"/>
      <c r="R18" s="2"/>
      <c r="S18" s="2"/>
      <c r="T18" s="2"/>
      <c r="U18" s="2"/>
      <c r="V18" s="513"/>
      <c r="W18" s="513"/>
    </row>
    <row r="19" spans="1:23" x14ac:dyDescent="0.35">
      <c r="A19" s="432"/>
      <c r="B19" s="427"/>
      <c r="C19" s="442">
        <v>0</v>
      </c>
      <c r="D19" s="427">
        <v>0</v>
      </c>
      <c r="E19" s="431">
        <f t="shared" si="0"/>
        <v>0</v>
      </c>
      <c r="F19" s="461">
        <v>0</v>
      </c>
      <c r="G19" s="427">
        <f t="shared" si="1"/>
        <v>0</v>
      </c>
      <c r="H19" s="427">
        <v>0</v>
      </c>
      <c r="I19" s="427">
        <f t="shared" si="2"/>
        <v>0</v>
      </c>
      <c r="J19" s="461">
        <v>0</v>
      </c>
      <c r="K19" s="427">
        <f t="shared" si="3"/>
        <v>0</v>
      </c>
      <c r="L19" s="449">
        <v>0</v>
      </c>
      <c r="M19" s="429">
        <f t="shared" si="4"/>
        <v>0</v>
      </c>
      <c r="N19" s="2"/>
      <c r="O19" s="2"/>
      <c r="P19" s="2"/>
      <c r="Q19" s="2"/>
      <c r="R19" s="2"/>
      <c r="S19" s="2"/>
      <c r="T19" s="2"/>
      <c r="U19" s="2"/>
      <c r="V19" s="513"/>
      <c r="W19" s="513"/>
    </row>
    <row r="20" spans="1:23" x14ac:dyDescent="0.35">
      <c r="A20" s="433"/>
      <c r="B20" s="434"/>
      <c r="C20" s="443">
        <v>0</v>
      </c>
      <c r="D20" s="434">
        <v>0</v>
      </c>
      <c r="E20" s="435">
        <f t="shared" si="0"/>
        <v>0</v>
      </c>
      <c r="F20" s="462">
        <v>0</v>
      </c>
      <c r="G20" s="434">
        <f t="shared" si="1"/>
        <v>0</v>
      </c>
      <c r="H20" s="434">
        <v>0</v>
      </c>
      <c r="I20" s="434">
        <f t="shared" si="2"/>
        <v>0</v>
      </c>
      <c r="J20" s="462">
        <v>0</v>
      </c>
      <c r="K20" s="434">
        <f t="shared" si="3"/>
        <v>0</v>
      </c>
      <c r="L20" s="450">
        <v>0</v>
      </c>
      <c r="M20" s="450">
        <f t="shared" si="4"/>
        <v>0</v>
      </c>
      <c r="N20" s="2"/>
      <c r="O20" s="2"/>
      <c r="P20" s="2"/>
      <c r="Q20" s="2"/>
      <c r="R20" s="2"/>
      <c r="S20" s="2"/>
      <c r="T20" s="2"/>
      <c r="U20" s="2"/>
      <c r="V20" s="513"/>
      <c r="W20" s="513"/>
    </row>
    <row r="21" spans="1:23" x14ac:dyDescent="0.35">
      <c r="A21" s="421" t="s">
        <v>29</v>
      </c>
      <c r="B21" s="436"/>
      <c r="C21" s="437"/>
      <c r="D21" s="457"/>
      <c r="E21" s="437"/>
      <c r="F21" s="437"/>
      <c r="G21" s="438"/>
      <c r="H21" s="438"/>
      <c r="I21" s="438"/>
      <c r="J21" s="438"/>
      <c r="K21" s="437"/>
      <c r="L21" s="437"/>
      <c r="M21" s="439">
        <f>SUM(M15:M20)</f>
        <v>1155000</v>
      </c>
      <c r="N21" s="2"/>
      <c r="O21" s="2"/>
      <c r="P21" s="2"/>
      <c r="Q21" s="2"/>
      <c r="R21" s="2"/>
      <c r="S21" s="2"/>
      <c r="T21" s="2"/>
      <c r="U21" s="2"/>
      <c r="V21" s="513"/>
      <c r="W21" s="513"/>
    </row>
    <row r="22" spans="1:23" x14ac:dyDescent="0.35">
      <c r="A22" s="31"/>
      <c r="B22" s="31"/>
      <c r="C22" s="31"/>
      <c r="D22" s="31"/>
      <c r="E22" s="31"/>
      <c r="F22" s="31"/>
      <c r="G22" s="31"/>
      <c r="H22" s="31"/>
      <c r="I22" s="31"/>
      <c r="J22" s="31"/>
      <c r="K22" s="31"/>
      <c r="L22" s="31"/>
      <c r="M22" s="31"/>
      <c r="N22" s="2"/>
      <c r="O22" s="2"/>
      <c r="P22" s="2"/>
      <c r="Q22" s="2"/>
      <c r="R22" s="2"/>
      <c r="S22" s="2"/>
      <c r="T22" s="2"/>
      <c r="U22" s="2"/>
      <c r="V22" s="513"/>
      <c r="W22" s="513"/>
    </row>
    <row r="23" spans="1:23" x14ac:dyDescent="0.35">
      <c r="A23" s="419" t="s">
        <v>111</v>
      </c>
      <c r="B23" s="420"/>
      <c r="C23" s="39"/>
      <c r="D23" s="39"/>
      <c r="E23" s="38"/>
      <c r="F23" s="31"/>
      <c r="G23" s="40"/>
      <c r="H23" s="40"/>
      <c r="I23" s="40"/>
      <c r="J23" s="40"/>
      <c r="K23" s="41"/>
      <c r="L23" s="41"/>
      <c r="M23" s="31"/>
      <c r="N23" s="2"/>
      <c r="O23" s="2"/>
      <c r="P23" s="2"/>
      <c r="Q23" s="2"/>
      <c r="R23" s="2"/>
      <c r="S23" s="2"/>
      <c r="T23" s="2"/>
      <c r="U23" s="2"/>
      <c r="V23" s="513"/>
      <c r="W23" s="513"/>
    </row>
    <row r="24" spans="1:23" ht="69.75" customHeight="1" x14ac:dyDescent="0.35">
      <c r="A24" s="444" t="s">
        <v>55</v>
      </c>
      <c r="B24" s="422" t="s">
        <v>56</v>
      </c>
      <c r="C24" s="458" t="s">
        <v>97</v>
      </c>
      <c r="D24" s="423" t="s">
        <v>98</v>
      </c>
      <c r="E24" s="459" t="s">
        <v>99</v>
      </c>
      <c r="F24" s="422" t="s">
        <v>20</v>
      </c>
      <c r="G24" s="424" t="s">
        <v>100</v>
      </c>
      <c r="H24" s="424" t="s">
        <v>101</v>
      </c>
      <c r="I24" s="424" t="s">
        <v>102</v>
      </c>
      <c r="J24" s="424" t="s">
        <v>103</v>
      </c>
      <c r="K24" s="423" t="s">
        <v>104</v>
      </c>
      <c r="L24" s="423" t="s">
        <v>105</v>
      </c>
      <c r="M24" s="422" t="s">
        <v>106</v>
      </c>
      <c r="N24" s="2"/>
      <c r="O24" s="2"/>
      <c r="P24" s="2"/>
      <c r="Q24" s="2"/>
      <c r="R24" s="2"/>
      <c r="S24" s="2"/>
      <c r="T24" s="2"/>
      <c r="U24" s="2"/>
      <c r="V24" s="513"/>
      <c r="W24" s="513"/>
    </row>
    <row r="25" spans="1:23" x14ac:dyDescent="0.35">
      <c r="A25" s="446" t="s">
        <v>112</v>
      </c>
      <c r="B25" s="426" t="s">
        <v>109</v>
      </c>
      <c r="C25" s="427">
        <v>200</v>
      </c>
      <c r="D25" s="427">
        <v>2500</v>
      </c>
      <c r="E25" s="440">
        <f t="shared" ref="E25:E33" si="5">SUM(C25*D25)</f>
        <v>500000</v>
      </c>
      <c r="F25" s="465">
        <v>0.3</v>
      </c>
      <c r="G25" s="427">
        <f t="shared" ref="G25:G33" si="6">SUM(E25-(F25*E25))</f>
        <v>350000</v>
      </c>
      <c r="H25" s="427">
        <v>15</v>
      </c>
      <c r="I25" s="427">
        <f t="shared" ref="I25:I33" si="7">SUM(G25*H25)</f>
        <v>5250000</v>
      </c>
      <c r="J25" s="461">
        <v>0.8</v>
      </c>
      <c r="K25" s="440">
        <f t="shared" ref="K25:K33" si="8">SUM(I25-(J25*I25))</f>
        <v>1050000</v>
      </c>
      <c r="L25" s="448">
        <v>1.1000000000000001</v>
      </c>
      <c r="M25" s="448">
        <f t="shared" ref="M25:M33" si="9">SUM(K25*L25)</f>
        <v>1155000</v>
      </c>
      <c r="N25" s="2"/>
      <c r="O25" s="2"/>
      <c r="P25" s="2"/>
      <c r="Q25" s="2"/>
      <c r="R25" s="2"/>
      <c r="S25" s="2"/>
      <c r="T25" s="2"/>
      <c r="U25" s="2"/>
      <c r="V25" s="2"/>
      <c r="W25" s="2"/>
    </row>
    <row r="26" spans="1:23" x14ac:dyDescent="0.35">
      <c r="A26" s="430" t="s">
        <v>113</v>
      </c>
      <c r="B26" s="426"/>
      <c r="C26" s="427">
        <v>200</v>
      </c>
      <c r="D26" s="427">
        <v>3500</v>
      </c>
      <c r="E26" s="427">
        <f t="shared" si="5"/>
        <v>700000</v>
      </c>
      <c r="F26" s="461">
        <v>0.3</v>
      </c>
      <c r="G26" s="427">
        <f t="shared" si="6"/>
        <v>490000</v>
      </c>
      <c r="H26" s="427">
        <v>15</v>
      </c>
      <c r="I26" s="427">
        <f t="shared" si="7"/>
        <v>7350000</v>
      </c>
      <c r="J26" s="461">
        <v>0.8</v>
      </c>
      <c r="K26" s="427">
        <f t="shared" si="8"/>
        <v>1470000</v>
      </c>
      <c r="L26" s="449">
        <v>1.1000000000000001</v>
      </c>
      <c r="M26" s="449">
        <f t="shared" si="9"/>
        <v>1617000.0000000002</v>
      </c>
      <c r="N26" s="2"/>
      <c r="O26" s="2"/>
      <c r="P26" s="2"/>
      <c r="Q26" s="2"/>
      <c r="R26" s="2"/>
      <c r="S26" s="2"/>
      <c r="T26" s="2"/>
      <c r="U26" s="2"/>
      <c r="V26" s="2"/>
      <c r="W26" s="2"/>
    </row>
    <row r="27" spans="1:23" x14ac:dyDescent="0.35">
      <c r="A27" s="441" t="s">
        <v>114</v>
      </c>
      <c r="B27" s="426"/>
      <c r="C27" s="427">
        <v>200</v>
      </c>
      <c r="D27" s="427">
        <v>2500</v>
      </c>
      <c r="E27" s="427">
        <f t="shared" si="5"/>
        <v>500000</v>
      </c>
      <c r="F27" s="461">
        <v>0.3</v>
      </c>
      <c r="G27" s="427">
        <f t="shared" si="6"/>
        <v>350000</v>
      </c>
      <c r="H27" s="427">
        <v>15</v>
      </c>
      <c r="I27" s="427">
        <f t="shared" si="7"/>
        <v>5250000</v>
      </c>
      <c r="J27" s="461">
        <v>0.8</v>
      </c>
      <c r="K27" s="427">
        <f t="shared" si="8"/>
        <v>1050000</v>
      </c>
      <c r="L27" s="449">
        <v>1.1000000000000001</v>
      </c>
      <c r="M27" s="449">
        <f t="shared" si="9"/>
        <v>1155000</v>
      </c>
      <c r="N27" s="2"/>
      <c r="O27" s="2"/>
      <c r="P27" s="2"/>
      <c r="Q27" s="2"/>
      <c r="R27" s="2"/>
      <c r="S27" s="2"/>
      <c r="T27" s="2"/>
      <c r="U27" s="2"/>
      <c r="V27" s="2"/>
      <c r="W27" s="2"/>
    </row>
    <row r="28" spans="1:23" x14ac:dyDescent="0.35">
      <c r="A28" s="441" t="s">
        <v>115</v>
      </c>
      <c r="B28" s="426"/>
      <c r="C28" s="427">
        <v>200</v>
      </c>
      <c r="D28" s="427">
        <v>6600</v>
      </c>
      <c r="E28" s="427">
        <f t="shared" si="5"/>
        <v>1320000</v>
      </c>
      <c r="F28" s="461">
        <v>0.3</v>
      </c>
      <c r="G28" s="427">
        <f t="shared" si="6"/>
        <v>924000</v>
      </c>
      <c r="H28" s="427">
        <v>11</v>
      </c>
      <c r="I28" s="427">
        <f t="shared" si="7"/>
        <v>10164000</v>
      </c>
      <c r="J28" s="461">
        <v>0.8</v>
      </c>
      <c r="K28" s="427">
        <f t="shared" si="8"/>
        <v>2032800</v>
      </c>
      <c r="L28" s="449">
        <v>1.1000000000000001</v>
      </c>
      <c r="M28" s="449">
        <f t="shared" si="9"/>
        <v>2236080</v>
      </c>
      <c r="N28" s="2"/>
      <c r="O28" s="2"/>
      <c r="P28" s="2"/>
      <c r="Q28" s="2"/>
      <c r="R28" s="2"/>
      <c r="S28" s="2"/>
      <c r="T28" s="2"/>
      <c r="U28" s="2"/>
      <c r="V28" s="2"/>
      <c r="W28" s="2"/>
    </row>
    <row r="29" spans="1:23" x14ac:dyDescent="0.35">
      <c r="A29" s="441" t="s">
        <v>116</v>
      </c>
      <c r="B29" s="426"/>
      <c r="C29" s="427">
        <v>200</v>
      </c>
      <c r="D29" s="426">
        <v>2500</v>
      </c>
      <c r="E29" s="426">
        <f t="shared" si="5"/>
        <v>500000</v>
      </c>
      <c r="F29" s="461">
        <v>0.3</v>
      </c>
      <c r="G29" s="427">
        <f t="shared" si="6"/>
        <v>350000</v>
      </c>
      <c r="H29" s="442">
        <v>15</v>
      </c>
      <c r="I29" s="442">
        <f t="shared" si="7"/>
        <v>5250000</v>
      </c>
      <c r="J29" s="464">
        <v>0.7</v>
      </c>
      <c r="K29" s="442">
        <f t="shared" si="8"/>
        <v>1575000.0000000005</v>
      </c>
      <c r="L29" s="452">
        <v>1.1000000000000001</v>
      </c>
      <c r="M29" s="449">
        <f t="shared" si="9"/>
        <v>1732500.0000000007</v>
      </c>
      <c r="N29" s="2"/>
      <c r="O29" s="2"/>
      <c r="P29" s="2"/>
      <c r="Q29" s="2"/>
      <c r="R29" s="2"/>
      <c r="S29" s="2"/>
      <c r="T29" s="2"/>
      <c r="U29" s="2"/>
      <c r="V29" s="2"/>
      <c r="W29" s="2"/>
    </row>
    <row r="30" spans="1:23" x14ac:dyDescent="0.35">
      <c r="A30" s="447" t="s">
        <v>117</v>
      </c>
      <c r="B30" s="426"/>
      <c r="C30" s="427">
        <v>200</v>
      </c>
      <c r="D30" s="426">
        <v>2500</v>
      </c>
      <c r="E30" s="426">
        <f t="shared" si="5"/>
        <v>500000</v>
      </c>
      <c r="F30" s="461">
        <v>0.3</v>
      </c>
      <c r="G30" s="427">
        <f t="shared" si="6"/>
        <v>350000</v>
      </c>
      <c r="H30" s="442">
        <v>15</v>
      </c>
      <c r="I30" s="442">
        <f t="shared" si="7"/>
        <v>5250000</v>
      </c>
      <c r="J30" s="464">
        <v>0.7</v>
      </c>
      <c r="K30" s="442">
        <f t="shared" si="8"/>
        <v>1575000.0000000005</v>
      </c>
      <c r="L30" s="452">
        <v>1.1000000000000001</v>
      </c>
      <c r="M30" s="449">
        <f t="shared" si="9"/>
        <v>1732500.0000000007</v>
      </c>
      <c r="N30" s="2"/>
      <c r="O30" s="2"/>
      <c r="P30" s="2"/>
      <c r="Q30" s="2"/>
      <c r="R30" s="2"/>
      <c r="S30" s="2"/>
      <c r="T30" s="2"/>
      <c r="U30" s="2"/>
      <c r="V30" s="2"/>
      <c r="W30" s="2"/>
    </row>
    <row r="31" spans="1:23" x14ac:dyDescent="0.35">
      <c r="A31" s="447" t="s">
        <v>118</v>
      </c>
      <c r="B31" s="426"/>
      <c r="C31" s="427">
        <v>200</v>
      </c>
      <c r="D31" s="426">
        <v>2500</v>
      </c>
      <c r="E31" s="426">
        <f t="shared" si="5"/>
        <v>500000</v>
      </c>
      <c r="F31" s="461">
        <v>0.3</v>
      </c>
      <c r="G31" s="427">
        <f t="shared" si="6"/>
        <v>350000</v>
      </c>
      <c r="H31" s="442">
        <v>15</v>
      </c>
      <c r="I31" s="442">
        <f t="shared" si="7"/>
        <v>5250000</v>
      </c>
      <c r="J31" s="464">
        <v>0.9</v>
      </c>
      <c r="K31" s="442">
        <f t="shared" si="8"/>
        <v>525000</v>
      </c>
      <c r="L31" s="452">
        <v>1.1000000000000001</v>
      </c>
      <c r="M31" s="449">
        <f t="shared" si="9"/>
        <v>577500</v>
      </c>
      <c r="N31" s="2"/>
      <c r="O31" s="2"/>
      <c r="P31" s="2"/>
      <c r="Q31" s="2"/>
      <c r="R31" s="2"/>
      <c r="S31" s="2"/>
      <c r="T31" s="2"/>
      <c r="U31" s="2"/>
      <c r="V31" s="2"/>
      <c r="W31" s="2"/>
    </row>
    <row r="32" spans="1:23" x14ac:dyDescent="0.35">
      <c r="A32" s="447" t="s">
        <v>119</v>
      </c>
      <c r="B32" s="426"/>
      <c r="C32" s="427">
        <v>200</v>
      </c>
      <c r="D32" s="426">
        <v>5200</v>
      </c>
      <c r="E32" s="426">
        <f t="shared" si="5"/>
        <v>1040000</v>
      </c>
      <c r="F32" s="461">
        <v>0.3</v>
      </c>
      <c r="G32" s="427">
        <f t="shared" si="6"/>
        <v>728000</v>
      </c>
      <c r="H32" s="442">
        <v>15</v>
      </c>
      <c r="I32" s="442">
        <f t="shared" si="7"/>
        <v>10920000</v>
      </c>
      <c r="J32" s="464">
        <v>0.9</v>
      </c>
      <c r="K32" s="442">
        <f t="shared" si="8"/>
        <v>1092000</v>
      </c>
      <c r="L32" s="452">
        <v>1.1000000000000001</v>
      </c>
      <c r="M32" s="449">
        <f t="shared" si="9"/>
        <v>1201200</v>
      </c>
      <c r="N32" s="2"/>
      <c r="O32" s="2"/>
      <c r="P32" s="2"/>
      <c r="Q32" s="2"/>
      <c r="R32" s="2"/>
      <c r="S32" s="2"/>
      <c r="T32" s="2"/>
      <c r="U32" s="2"/>
      <c r="V32" s="2"/>
      <c r="W32" s="2"/>
    </row>
    <row r="33" spans="1:23" x14ac:dyDescent="0.35">
      <c r="A33" s="447" t="s">
        <v>120</v>
      </c>
      <c r="B33" s="426"/>
      <c r="C33" s="427">
        <v>200</v>
      </c>
      <c r="D33" s="426">
        <v>2500</v>
      </c>
      <c r="E33" s="426">
        <f t="shared" si="5"/>
        <v>500000</v>
      </c>
      <c r="F33" s="461">
        <v>0.3</v>
      </c>
      <c r="G33" s="427">
        <f t="shared" si="6"/>
        <v>350000</v>
      </c>
      <c r="H33" s="442">
        <v>15</v>
      </c>
      <c r="I33" s="442">
        <f t="shared" si="7"/>
        <v>5250000</v>
      </c>
      <c r="J33" s="464">
        <v>0.9</v>
      </c>
      <c r="K33" s="442">
        <f t="shared" si="8"/>
        <v>525000</v>
      </c>
      <c r="L33" s="452">
        <v>1.1000000000000001</v>
      </c>
      <c r="M33" s="449">
        <f t="shared" si="9"/>
        <v>577500</v>
      </c>
      <c r="N33" s="2"/>
      <c r="O33" s="2"/>
      <c r="P33" s="2"/>
      <c r="Q33" s="2"/>
      <c r="R33" s="2"/>
      <c r="S33" s="2"/>
      <c r="T33" s="2"/>
      <c r="U33" s="2"/>
      <c r="V33" s="2"/>
      <c r="W33" s="2"/>
    </row>
    <row r="34" spans="1:23" x14ac:dyDescent="0.35">
      <c r="A34" s="445" t="s">
        <v>29</v>
      </c>
      <c r="B34" s="436"/>
      <c r="C34" s="437"/>
      <c r="D34" s="437"/>
      <c r="E34" s="437"/>
      <c r="F34" s="437"/>
      <c r="G34" s="437"/>
      <c r="H34" s="437"/>
      <c r="I34" s="437"/>
      <c r="J34" s="437"/>
      <c r="K34" s="437"/>
      <c r="L34" s="451"/>
      <c r="M34" s="451">
        <f>SUM(M25:M33)</f>
        <v>11984280.000000002</v>
      </c>
      <c r="N34" s="2"/>
      <c r="O34" s="2"/>
      <c r="P34" s="2"/>
      <c r="Q34" s="2"/>
      <c r="R34" s="2"/>
      <c r="S34" s="2"/>
      <c r="T34" s="2"/>
      <c r="U34" s="2"/>
      <c r="V34" s="2"/>
      <c r="W34" s="2"/>
    </row>
    <row r="35" spans="1:23" x14ac:dyDescent="0.35">
      <c r="A35" s="2"/>
      <c r="B35" s="2"/>
      <c r="C35" s="2"/>
      <c r="D35" s="2"/>
      <c r="E35" s="2"/>
      <c r="F35" s="2"/>
      <c r="G35" s="2"/>
      <c r="H35" s="2"/>
      <c r="I35" s="2"/>
      <c r="J35" s="2"/>
      <c r="K35" s="2"/>
      <c r="L35" s="2"/>
      <c r="M35" s="2"/>
      <c r="N35" s="2"/>
      <c r="O35" s="2"/>
      <c r="P35" s="2"/>
      <c r="Q35" s="2"/>
      <c r="R35" s="2"/>
      <c r="S35" s="2"/>
      <c r="T35" s="2"/>
      <c r="U35" s="2"/>
      <c r="V35" s="2"/>
      <c r="W35" s="2"/>
    </row>
    <row r="36" spans="1:23" x14ac:dyDescent="0.35">
      <c r="A36" s="96" t="s">
        <v>42</v>
      </c>
      <c r="B36" s="267"/>
      <c r="C36" s="267"/>
      <c r="D36" s="267"/>
      <c r="E36" s="267"/>
      <c r="F36" s="267"/>
      <c r="G36" s="267"/>
      <c r="H36" s="267"/>
      <c r="I36" s="267"/>
      <c r="J36" s="267"/>
      <c r="K36" s="267"/>
      <c r="L36" s="267"/>
      <c r="M36" s="267"/>
      <c r="N36" s="267"/>
      <c r="O36" s="267"/>
      <c r="P36" s="267"/>
      <c r="Q36" s="267"/>
      <c r="R36" s="267"/>
      <c r="S36" s="267"/>
      <c r="T36" s="2"/>
      <c r="U36" s="2"/>
      <c r="V36" s="2"/>
      <c r="W36" s="2"/>
    </row>
    <row r="37" spans="1:23" x14ac:dyDescent="0.35">
      <c r="A37" s="96"/>
      <c r="B37" s="268"/>
      <c r="C37" s="268"/>
      <c r="D37" s="268"/>
      <c r="E37" s="268"/>
      <c r="F37" s="268"/>
      <c r="G37" s="268"/>
      <c r="H37" s="268"/>
      <c r="I37" s="268"/>
      <c r="J37" s="268"/>
      <c r="K37" s="268"/>
      <c r="L37" s="268"/>
      <c r="M37" s="268"/>
      <c r="N37" s="268"/>
      <c r="O37" s="268"/>
      <c r="P37" s="268"/>
      <c r="Q37" s="268"/>
      <c r="R37" s="268"/>
      <c r="S37" s="268"/>
      <c r="T37" s="2"/>
      <c r="U37" s="2"/>
      <c r="V37" s="2"/>
      <c r="W37" s="2"/>
    </row>
    <row r="38" spans="1:23" x14ac:dyDescent="0.35">
      <c r="A38" s="96"/>
      <c r="B38" s="268"/>
      <c r="C38" s="268"/>
      <c r="D38" s="268"/>
      <c r="E38" s="268"/>
      <c r="F38" s="268"/>
      <c r="G38" s="268"/>
      <c r="H38" s="268"/>
      <c r="I38" s="268"/>
      <c r="J38" s="268"/>
      <c r="K38" s="268"/>
      <c r="L38" s="268"/>
      <c r="M38" s="268"/>
      <c r="N38" s="268"/>
      <c r="O38" s="268"/>
      <c r="P38" s="268"/>
      <c r="Q38" s="268"/>
      <c r="R38" s="268"/>
      <c r="S38" s="268"/>
      <c r="T38" s="2"/>
      <c r="U38" s="2"/>
      <c r="V38" s="2"/>
      <c r="W38" s="2"/>
    </row>
    <row r="39" spans="1:23" x14ac:dyDescent="0.35">
      <c r="A39" s="96"/>
      <c r="B39" s="267"/>
      <c r="C39" s="267"/>
      <c r="D39" s="267"/>
      <c r="E39" s="267"/>
      <c r="F39" s="267"/>
      <c r="G39" s="267"/>
      <c r="H39" s="267"/>
      <c r="I39" s="267"/>
      <c r="J39" s="267"/>
      <c r="K39" s="267"/>
      <c r="L39" s="267"/>
      <c r="M39" s="267"/>
      <c r="N39" s="267"/>
      <c r="O39" s="267"/>
      <c r="P39" s="267"/>
      <c r="Q39" s="267"/>
      <c r="R39" s="267"/>
      <c r="S39" s="267"/>
      <c r="T39" s="2"/>
      <c r="U39" s="2"/>
      <c r="V39" s="2"/>
      <c r="W39" s="2"/>
    </row>
    <row r="40" spans="1:23" x14ac:dyDescent="0.35">
      <c r="A40" s="96"/>
      <c r="B40" s="268"/>
      <c r="C40" s="268"/>
      <c r="D40" s="268"/>
      <c r="E40" s="268"/>
      <c r="F40" s="268"/>
      <c r="G40" s="268"/>
      <c r="H40" s="268"/>
      <c r="I40" s="268"/>
      <c r="J40" s="268"/>
      <c r="K40" s="268"/>
      <c r="L40" s="268"/>
      <c r="M40" s="268"/>
      <c r="N40" s="268"/>
      <c r="O40" s="268"/>
      <c r="P40" s="268"/>
      <c r="Q40" s="268"/>
      <c r="R40" s="268"/>
      <c r="S40" s="268"/>
      <c r="T40" s="2"/>
      <c r="U40" s="2"/>
      <c r="V40" s="2"/>
      <c r="W40" s="2"/>
    </row>
    <row r="41" spans="1:23" x14ac:dyDescent="0.35">
      <c r="A41" s="96"/>
      <c r="B41" s="268"/>
      <c r="C41" s="268"/>
      <c r="D41" s="268"/>
      <c r="E41" s="268"/>
      <c r="F41" s="268"/>
      <c r="G41" s="268"/>
      <c r="H41" s="268"/>
      <c r="I41" s="268"/>
      <c r="J41" s="268"/>
      <c r="K41" s="268"/>
      <c r="L41" s="268"/>
      <c r="M41" s="268"/>
      <c r="N41" s="268"/>
      <c r="O41" s="268"/>
      <c r="P41" s="268"/>
      <c r="Q41" s="268"/>
      <c r="R41" s="268"/>
      <c r="S41" s="268"/>
      <c r="T41" s="2"/>
      <c r="U41" s="2"/>
      <c r="V41" s="2"/>
      <c r="W41" s="2"/>
    </row>
    <row r="42" spans="1:23" x14ac:dyDescent="0.35">
      <c r="A42" s="96"/>
      <c r="B42" s="267"/>
      <c r="C42" s="267"/>
      <c r="D42" s="267"/>
      <c r="E42" s="267"/>
      <c r="F42" s="267"/>
      <c r="G42" s="267"/>
      <c r="H42" s="267"/>
      <c r="I42" s="267"/>
      <c r="J42" s="267"/>
      <c r="K42" s="267"/>
      <c r="L42" s="267"/>
      <c r="M42" s="267"/>
      <c r="N42" s="267"/>
      <c r="O42" s="267"/>
      <c r="P42" s="267"/>
      <c r="Q42" s="267"/>
      <c r="R42" s="267"/>
      <c r="S42" s="267"/>
      <c r="T42" s="2"/>
      <c r="U42" s="2"/>
      <c r="V42" s="2"/>
      <c r="W42" s="2"/>
    </row>
    <row r="43" spans="1:23" x14ac:dyDescent="0.35">
      <c r="A43" s="96"/>
      <c r="B43" s="268"/>
      <c r="C43" s="268"/>
      <c r="D43" s="268"/>
      <c r="E43" s="268"/>
      <c r="F43" s="268"/>
      <c r="G43" s="268"/>
      <c r="H43" s="268"/>
      <c r="I43" s="268"/>
      <c r="J43" s="268"/>
      <c r="K43" s="268"/>
      <c r="L43" s="268"/>
      <c r="M43" s="268"/>
      <c r="N43" s="268"/>
      <c r="O43" s="268"/>
      <c r="P43" s="268"/>
      <c r="Q43" s="268"/>
      <c r="R43" s="268"/>
      <c r="S43" s="268"/>
      <c r="T43" s="2"/>
      <c r="U43" s="2"/>
      <c r="V43" s="2"/>
      <c r="W43" s="2"/>
    </row>
    <row r="44" spans="1:23" x14ac:dyDescent="0.35">
      <c r="A44" s="96"/>
      <c r="B44" s="268"/>
      <c r="C44" s="268"/>
      <c r="D44" s="268"/>
      <c r="E44" s="268"/>
      <c r="F44" s="268"/>
      <c r="G44" s="268"/>
      <c r="H44" s="268"/>
      <c r="I44" s="268"/>
      <c r="J44" s="268"/>
      <c r="K44" s="268"/>
      <c r="L44" s="268"/>
      <c r="M44" s="268"/>
      <c r="N44" s="268"/>
      <c r="O44" s="268"/>
      <c r="P44" s="268"/>
      <c r="Q44" s="268"/>
      <c r="R44" s="268"/>
      <c r="S44" s="268"/>
      <c r="T44" s="2"/>
      <c r="U44" s="2"/>
      <c r="V44" s="2"/>
      <c r="W44" s="2"/>
    </row>
    <row r="45" spans="1:23" x14ac:dyDescent="0.35">
      <c r="A45" s="96"/>
      <c r="B45" s="96"/>
      <c r="C45" s="96"/>
      <c r="D45" s="96"/>
      <c r="E45" s="96"/>
      <c r="F45" s="96"/>
      <c r="G45" s="96"/>
      <c r="H45" s="96"/>
      <c r="I45" s="96"/>
      <c r="J45" s="96"/>
      <c r="K45" s="96"/>
      <c r="L45" s="96"/>
      <c r="M45" s="96"/>
      <c r="N45" s="96"/>
      <c r="O45" s="2"/>
      <c r="P45" s="2"/>
      <c r="Q45" s="2"/>
      <c r="R45" s="2"/>
      <c r="S45" s="2"/>
      <c r="T45" s="2"/>
      <c r="U45" s="2"/>
      <c r="V45" s="2"/>
      <c r="W45" s="2"/>
    </row>
    <row r="46" spans="1:23" x14ac:dyDescent="0.35">
      <c r="A46" s="2"/>
      <c r="B46" s="2"/>
      <c r="C46" s="2"/>
      <c r="D46" s="2"/>
      <c r="E46" s="2"/>
      <c r="F46" s="2"/>
      <c r="G46" s="2"/>
      <c r="H46" s="2"/>
      <c r="I46" s="2"/>
      <c r="J46" s="2"/>
      <c r="K46" s="2"/>
      <c r="L46" s="2"/>
      <c r="M46" s="2"/>
      <c r="N46" s="2"/>
      <c r="O46" s="2"/>
      <c r="P46" s="2"/>
      <c r="Q46" s="2"/>
      <c r="R46" s="2"/>
      <c r="S46" s="2"/>
      <c r="T46" s="2"/>
      <c r="U46" s="2"/>
      <c r="V46" s="2"/>
      <c r="W46" s="2"/>
    </row>
    <row r="47" spans="1:23" x14ac:dyDescent="0.35">
      <c r="A47" s="2"/>
      <c r="B47" s="2"/>
      <c r="C47" s="2"/>
      <c r="D47" s="2"/>
      <c r="E47" s="2"/>
      <c r="F47" s="2"/>
      <c r="G47" s="2"/>
      <c r="H47" s="2"/>
      <c r="I47" s="2"/>
      <c r="J47" s="2"/>
      <c r="K47" s="2"/>
      <c r="L47" s="2"/>
      <c r="M47" s="2"/>
      <c r="N47" s="2"/>
      <c r="O47" s="2"/>
      <c r="P47" s="2"/>
      <c r="Q47" s="2"/>
      <c r="R47" s="2"/>
      <c r="S47" s="2"/>
      <c r="T47" s="2"/>
      <c r="U47" s="2"/>
      <c r="V47" s="2"/>
      <c r="W47" s="2"/>
    </row>
    <row r="48" spans="1:23" x14ac:dyDescent="0.35">
      <c r="A48" s="2"/>
      <c r="B48" s="2"/>
      <c r="C48" s="2"/>
      <c r="D48" s="2"/>
      <c r="E48" s="2"/>
      <c r="F48" s="2"/>
      <c r="G48" s="2"/>
      <c r="H48" s="2"/>
      <c r="I48" s="2"/>
      <c r="J48" s="2"/>
      <c r="K48" s="2"/>
      <c r="L48" s="2"/>
      <c r="M48" s="2"/>
      <c r="N48" s="2"/>
      <c r="O48" s="2"/>
      <c r="P48" s="2"/>
      <c r="Q48" s="2"/>
      <c r="R48" s="2"/>
      <c r="S48" s="2"/>
      <c r="T48" s="2"/>
      <c r="U48" s="2"/>
      <c r="V48" s="2"/>
      <c r="W48" s="2"/>
    </row>
    <row r="49" spans="1:23" x14ac:dyDescent="0.35">
      <c r="A49" s="2"/>
      <c r="B49" s="2"/>
      <c r="C49" s="2"/>
      <c r="D49" s="2"/>
      <c r="E49" s="2"/>
      <c r="F49" s="2"/>
      <c r="G49" s="2"/>
      <c r="H49" s="2"/>
      <c r="I49" s="2"/>
      <c r="J49" s="2"/>
      <c r="K49" s="2"/>
      <c r="L49" s="2"/>
      <c r="M49" s="2"/>
      <c r="N49" s="2"/>
      <c r="O49" s="2"/>
      <c r="P49" s="2"/>
      <c r="Q49" s="2"/>
      <c r="R49" s="2"/>
      <c r="S49" s="2"/>
      <c r="T49" s="2"/>
      <c r="U49" s="2"/>
      <c r="V49" s="2"/>
      <c r="W49" s="2"/>
    </row>
    <row r="50" spans="1:23" x14ac:dyDescent="0.35">
      <c r="A50" s="2"/>
      <c r="B50" s="2"/>
      <c r="C50" s="2"/>
      <c r="D50" s="2"/>
      <c r="E50" s="2"/>
      <c r="F50" s="2"/>
      <c r="G50" s="2"/>
      <c r="H50" s="2"/>
      <c r="I50" s="2"/>
      <c r="J50" s="2"/>
      <c r="K50" s="2"/>
      <c r="L50" s="2"/>
      <c r="M50" s="2"/>
      <c r="N50" s="2"/>
      <c r="O50" s="2"/>
      <c r="P50" s="2"/>
      <c r="Q50" s="2"/>
      <c r="R50" s="2"/>
      <c r="S50" s="2"/>
      <c r="T50" s="2"/>
      <c r="U50" s="2"/>
      <c r="V50" s="2"/>
      <c r="W50" s="2"/>
    </row>
    <row r="51" spans="1:23" x14ac:dyDescent="0.35">
      <c r="A51" s="2"/>
      <c r="B51" s="2"/>
      <c r="C51" s="2"/>
      <c r="D51" s="2"/>
      <c r="E51" s="2"/>
      <c r="F51" s="2"/>
      <c r="G51" s="2"/>
      <c r="H51" s="2"/>
      <c r="I51" s="2"/>
      <c r="J51" s="2"/>
      <c r="K51" s="2"/>
      <c r="L51" s="2"/>
      <c r="M51" s="2"/>
      <c r="N51" s="2"/>
      <c r="O51" s="2"/>
      <c r="P51" s="2"/>
      <c r="Q51" s="2"/>
      <c r="R51" s="2"/>
      <c r="S51" s="2"/>
      <c r="T51" s="2"/>
      <c r="U51" s="2"/>
      <c r="V51" s="2"/>
      <c r="W51" s="2"/>
    </row>
    <row r="52" spans="1:23" x14ac:dyDescent="0.35">
      <c r="A52" s="2"/>
      <c r="B52" s="2"/>
      <c r="C52" s="2"/>
      <c r="D52" s="2"/>
      <c r="E52" s="2"/>
      <c r="F52" s="2"/>
      <c r="G52" s="2"/>
      <c r="H52" s="2"/>
      <c r="I52" s="2"/>
      <c r="J52" s="2"/>
      <c r="K52" s="2"/>
      <c r="L52" s="2"/>
      <c r="M52" s="2"/>
      <c r="N52" s="2"/>
      <c r="O52" s="2"/>
      <c r="P52" s="2"/>
      <c r="Q52" s="2"/>
      <c r="R52" s="2"/>
      <c r="S52" s="2"/>
      <c r="T52" s="2"/>
      <c r="U52" s="2"/>
      <c r="V52" s="2"/>
      <c r="W52"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topLeftCell="A18" workbookViewId="0">
      <selection activeCell="I8" sqref="I8:O8"/>
    </sheetView>
  </sheetViews>
  <sheetFormatPr defaultColWidth="10.58203125" defaultRowHeight="15.5" x14ac:dyDescent="0.35"/>
  <cols>
    <col min="1" max="1" width="12.83203125" style="2" customWidth="1"/>
    <col min="2" max="2" width="30" style="2" customWidth="1"/>
    <col min="3" max="3" width="10.58203125" style="2"/>
    <col min="4" max="4" width="17.08203125" style="2" customWidth="1"/>
    <col min="5" max="7" width="10.58203125" style="2"/>
    <col min="8" max="8" width="15.75" style="2" customWidth="1"/>
    <col min="9" max="9" width="23.75" style="2" customWidth="1"/>
    <col min="10" max="13" width="10.58203125" style="2"/>
    <col min="14" max="14" width="12.58203125" style="2" customWidth="1"/>
    <col min="15" max="16384" width="10.58203125" style="2"/>
  </cols>
  <sheetData>
    <row r="1" spans="1:15" ht="15.65" customHeight="1" x14ac:dyDescent="0.45">
      <c r="A1" s="98" t="s">
        <v>121</v>
      </c>
    </row>
    <row r="2" spans="1:15" ht="15.65" customHeight="1" x14ac:dyDescent="0.35">
      <c r="A2" s="238"/>
      <c r="C2" s="99"/>
      <c r="D2" s="99"/>
      <c r="E2" s="99"/>
      <c r="F2" s="100"/>
      <c r="G2" s="99"/>
      <c r="H2" s="99"/>
      <c r="I2" s="99"/>
      <c r="J2" s="99"/>
      <c r="K2" s="99"/>
      <c r="L2" s="99"/>
      <c r="M2" s="99"/>
      <c r="N2" s="99"/>
      <c r="O2" s="99"/>
    </row>
    <row r="3" spans="1:15" ht="18" customHeight="1" x14ac:dyDescent="0.45">
      <c r="A3" s="238"/>
      <c r="B3" s="98"/>
      <c r="C3" s="99"/>
      <c r="D3" s="99"/>
      <c r="E3" s="99"/>
      <c r="F3" s="100"/>
      <c r="G3" s="99"/>
      <c r="H3" s="99"/>
      <c r="I3" s="99"/>
      <c r="J3" s="99"/>
      <c r="K3" s="99"/>
      <c r="L3" s="99"/>
      <c r="M3" s="99"/>
      <c r="N3" s="99"/>
      <c r="O3" s="99"/>
    </row>
    <row r="4" spans="1:15" ht="18" customHeight="1" x14ac:dyDescent="0.45">
      <c r="A4" s="238"/>
      <c r="B4" s="98"/>
      <c r="C4" s="99"/>
      <c r="D4" s="99"/>
      <c r="E4" s="99"/>
      <c r="F4" s="100"/>
      <c r="G4" s="99"/>
      <c r="H4" s="99"/>
      <c r="I4" s="99"/>
      <c r="J4" s="99"/>
      <c r="K4" s="99"/>
      <c r="L4" s="99"/>
      <c r="M4" s="99"/>
      <c r="N4" s="99"/>
      <c r="O4" s="99"/>
    </row>
    <row r="5" spans="1:15" ht="15.65" customHeight="1" x14ac:dyDescent="0.35">
      <c r="A5" s="238"/>
      <c r="B5" s="99"/>
      <c r="C5" s="99"/>
      <c r="D5" s="99"/>
      <c r="E5" s="99"/>
      <c r="F5" s="100"/>
      <c r="G5" s="99"/>
      <c r="H5" s="99"/>
      <c r="I5" s="99"/>
      <c r="J5" s="99"/>
      <c r="K5" s="99"/>
      <c r="L5" s="99"/>
      <c r="M5" s="99"/>
      <c r="N5" s="99"/>
      <c r="O5" s="99"/>
    </row>
    <row r="6" spans="1:15" ht="15.65" customHeight="1" x14ac:dyDescent="0.35">
      <c r="A6" s="238"/>
      <c r="B6" s="99"/>
      <c r="C6" s="99"/>
      <c r="D6" s="99"/>
      <c r="E6" s="99"/>
      <c r="F6" s="100"/>
      <c r="G6" s="99"/>
      <c r="H6" s="99"/>
      <c r="I6" s="99"/>
      <c r="J6" s="99"/>
      <c r="K6" s="99"/>
      <c r="L6" s="99"/>
      <c r="M6" s="99"/>
      <c r="N6" s="99"/>
      <c r="O6" s="99"/>
    </row>
    <row r="7" spans="1:15" ht="15.65" customHeight="1" x14ac:dyDescent="0.35">
      <c r="A7" s="239"/>
      <c r="B7" s="99"/>
      <c r="C7" s="99"/>
      <c r="D7" s="99"/>
      <c r="E7" s="99"/>
      <c r="F7" s="100"/>
      <c r="G7" s="99"/>
      <c r="H7" s="99"/>
      <c r="I7" s="99"/>
      <c r="J7" s="99"/>
      <c r="K7" s="99"/>
      <c r="L7" s="99"/>
      <c r="M7" s="99"/>
      <c r="N7" s="99"/>
      <c r="O7" s="99"/>
    </row>
    <row r="8" spans="1:15" ht="16.149999999999999" customHeight="1" thickBot="1" x14ac:dyDescent="0.4">
      <c r="A8" s="579" t="s">
        <v>122</v>
      </c>
      <c r="B8" s="580"/>
      <c r="C8" s="580"/>
      <c r="D8" s="580"/>
      <c r="E8" s="580"/>
      <c r="F8" s="580"/>
      <c r="G8" s="580"/>
      <c r="H8" s="581"/>
      <c r="I8" s="582" t="s">
        <v>123</v>
      </c>
      <c r="J8" s="582"/>
      <c r="K8" s="582"/>
      <c r="L8" s="582"/>
      <c r="M8" s="582"/>
      <c r="N8" s="582"/>
      <c r="O8" s="583"/>
    </row>
    <row r="9" spans="1:15" ht="58.5" thickBot="1" x14ac:dyDescent="0.4">
      <c r="A9" s="573" t="s">
        <v>124</v>
      </c>
      <c r="B9" s="573" t="s">
        <v>125</v>
      </c>
      <c r="C9" s="573" t="s">
        <v>126</v>
      </c>
      <c r="D9" s="573" t="s">
        <v>127</v>
      </c>
      <c r="E9" s="573" t="s">
        <v>128</v>
      </c>
      <c r="F9" s="573" t="s">
        <v>129</v>
      </c>
      <c r="G9" s="574" t="s">
        <v>130</v>
      </c>
      <c r="H9" s="575" t="s">
        <v>131</v>
      </c>
      <c r="I9" s="101" t="s">
        <v>125</v>
      </c>
      <c r="J9" s="102" t="s">
        <v>126</v>
      </c>
      <c r="K9" s="102" t="s">
        <v>127</v>
      </c>
      <c r="L9" s="102" t="s">
        <v>128</v>
      </c>
      <c r="M9" s="102" t="s">
        <v>129</v>
      </c>
      <c r="N9" s="103" t="s">
        <v>132</v>
      </c>
      <c r="O9" s="104" t="s">
        <v>131</v>
      </c>
    </row>
    <row r="10" spans="1:15" ht="15.65" customHeight="1" x14ac:dyDescent="0.35">
      <c r="A10" s="584" t="s">
        <v>133</v>
      </c>
      <c r="B10" s="564" t="s">
        <v>134</v>
      </c>
      <c r="C10" s="240">
        <v>0</v>
      </c>
      <c r="D10" s="241"/>
      <c r="E10" s="241"/>
      <c r="F10" s="242"/>
      <c r="G10" s="105"/>
      <c r="H10" s="114"/>
      <c r="I10" s="243" t="s">
        <v>134</v>
      </c>
      <c r="J10" s="105">
        <v>0</v>
      </c>
      <c r="K10" s="115"/>
      <c r="L10" s="115"/>
      <c r="M10" s="115"/>
      <c r="N10" s="105"/>
      <c r="O10" s="114"/>
    </row>
    <row r="11" spans="1:15" x14ac:dyDescent="0.35">
      <c r="A11" s="585"/>
      <c r="B11" s="565" t="s">
        <v>135</v>
      </c>
      <c r="C11" s="106">
        <v>0</v>
      </c>
      <c r="D11" s="116"/>
      <c r="E11" s="116"/>
      <c r="F11" s="117"/>
      <c r="G11" s="106"/>
      <c r="H11" s="118"/>
      <c r="I11" s="108" t="s">
        <v>135</v>
      </c>
      <c r="J11" s="106">
        <v>0</v>
      </c>
      <c r="K11" s="119"/>
      <c r="L11" s="119"/>
      <c r="M11" s="119"/>
      <c r="N11" s="106"/>
      <c r="O11" s="118"/>
    </row>
    <row r="12" spans="1:15" x14ac:dyDescent="0.35">
      <c r="A12" s="585"/>
      <c r="B12" s="565" t="s">
        <v>136</v>
      </c>
      <c r="C12" s="112">
        <v>0</v>
      </c>
      <c r="D12" s="116"/>
      <c r="E12" s="116"/>
      <c r="F12" s="117"/>
      <c r="G12" s="106"/>
      <c r="H12" s="118"/>
      <c r="I12" s="108" t="s">
        <v>136</v>
      </c>
      <c r="J12" s="106">
        <v>0</v>
      </c>
      <c r="K12" s="119"/>
      <c r="L12" s="119"/>
      <c r="M12" s="119"/>
      <c r="N12" s="106"/>
      <c r="O12" s="118"/>
    </row>
    <row r="13" spans="1:15" x14ac:dyDescent="0.35">
      <c r="A13" s="585"/>
      <c r="B13" s="566" t="s">
        <v>138</v>
      </c>
      <c r="C13" s="106">
        <v>0</v>
      </c>
      <c r="D13" s="116"/>
      <c r="E13" s="116"/>
      <c r="F13" s="117"/>
      <c r="G13" s="106"/>
      <c r="H13" s="118"/>
      <c r="I13" s="120" t="s">
        <v>138</v>
      </c>
      <c r="J13" s="106">
        <v>0</v>
      </c>
      <c r="K13" s="119"/>
      <c r="L13" s="119"/>
      <c r="M13" s="119"/>
      <c r="N13" s="106"/>
      <c r="O13" s="118"/>
    </row>
    <row r="14" spans="1:15" x14ac:dyDescent="0.35">
      <c r="A14" s="585"/>
      <c r="B14" s="566" t="s">
        <v>139</v>
      </c>
      <c r="C14" s="106">
        <v>0</v>
      </c>
      <c r="D14" s="116"/>
      <c r="E14" s="116"/>
      <c r="F14" s="117"/>
      <c r="G14" s="106"/>
      <c r="H14" s="118"/>
      <c r="I14" s="120" t="s">
        <v>139</v>
      </c>
      <c r="J14" s="106">
        <v>0</v>
      </c>
      <c r="K14" s="119"/>
      <c r="L14" s="119"/>
      <c r="M14" s="119"/>
      <c r="N14" s="106"/>
      <c r="O14" s="118"/>
    </row>
    <row r="15" spans="1:15" x14ac:dyDescent="0.35">
      <c r="A15" s="585"/>
      <c r="B15" s="566" t="s">
        <v>140</v>
      </c>
      <c r="C15" s="106">
        <v>0</v>
      </c>
      <c r="D15" s="116"/>
      <c r="E15" s="116"/>
      <c r="F15" s="117"/>
      <c r="G15" s="106"/>
      <c r="H15" s="118"/>
      <c r="I15" s="120" t="s">
        <v>140</v>
      </c>
      <c r="J15" s="106">
        <v>0</v>
      </c>
      <c r="K15" s="119"/>
      <c r="L15" s="119"/>
      <c r="M15" s="119"/>
      <c r="N15" s="106"/>
      <c r="O15" s="118"/>
    </row>
    <row r="16" spans="1:15" x14ac:dyDescent="0.35">
      <c r="A16" s="585"/>
      <c r="B16" s="565"/>
      <c r="C16" s="106">
        <v>0</v>
      </c>
      <c r="D16" s="116"/>
      <c r="E16" s="116"/>
      <c r="F16" s="117"/>
      <c r="G16" s="106"/>
      <c r="H16" s="118"/>
      <c r="I16" s="108"/>
      <c r="J16" s="106">
        <v>0</v>
      </c>
      <c r="K16" s="106"/>
      <c r="L16" s="106"/>
      <c r="M16" s="106"/>
      <c r="N16" s="106"/>
      <c r="O16" s="107"/>
    </row>
    <row r="17" spans="1:15" x14ac:dyDescent="0.35">
      <c r="A17" s="585"/>
      <c r="B17" s="565"/>
      <c r="C17" s="106">
        <v>0</v>
      </c>
      <c r="D17" s="116"/>
      <c r="E17" s="116"/>
      <c r="F17" s="117"/>
      <c r="G17" s="121"/>
      <c r="H17" s="118"/>
      <c r="I17" s="108"/>
      <c r="J17" s="106">
        <v>0</v>
      </c>
      <c r="K17" s="106"/>
      <c r="L17" s="106"/>
      <c r="M17" s="106"/>
      <c r="N17" s="106"/>
      <c r="O17" s="107"/>
    </row>
    <row r="18" spans="1:15" ht="16.149999999999999" customHeight="1" x14ac:dyDescent="0.35">
      <c r="A18" s="585"/>
      <c r="B18" s="565"/>
      <c r="C18" s="106">
        <v>0</v>
      </c>
      <c r="D18" s="116"/>
      <c r="E18" s="116"/>
      <c r="F18" s="117"/>
      <c r="G18" s="121"/>
      <c r="H18" s="118"/>
      <c r="I18" s="108"/>
      <c r="J18" s="106">
        <v>0</v>
      </c>
      <c r="K18" s="106"/>
      <c r="L18" s="106"/>
      <c r="M18" s="106"/>
      <c r="N18" s="106"/>
      <c r="O18" s="107"/>
    </row>
    <row r="19" spans="1:15" ht="16" thickBot="1" x14ac:dyDescent="0.4">
      <c r="A19" s="586"/>
      <c r="B19" s="567"/>
      <c r="C19" s="110">
        <v>0</v>
      </c>
      <c r="D19" s="122"/>
      <c r="E19" s="122"/>
      <c r="F19" s="123"/>
      <c r="G19" s="110"/>
      <c r="H19" s="113"/>
      <c r="I19" s="109"/>
      <c r="J19" s="110">
        <v>0</v>
      </c>
      <c r="K19" s="110"/>
      <c r="L19" s="110"/>
      <c r="M19" s="110"/>
      <c r="N19" s="110"/>
      <c r="O19" s="111"/>
    </row>
    <row r="20" spans="1:15" x14ac:dyDescent="0.35">
      <c r="A20" s="587" t="s">
        <v>141</v>
      </c>
      <c r="B20" s="566" t="s">
        <v>138</v>
      </c>
      <c r="C20" s="106">
        <v>0</v>
      </c>
      <c r="D20" s="116"/>
      <c r="E20" s="116"/>
      <c r="F20" s="117"/>
      <c r="G20" s="106"/>
      <c r="H20" s="118"/>
      <c r="I20" s="120" t="s">
        <v>138</v>
      </c>
      <c r="J20" s="106">
        <v>0</v>
      </c>
      <c r="K20" s="119"/>
      <c r="L20" s="119"/>
      <c r="M20" s="119"/>
      <c r="N20" s="106"/>
      <c r="O20" s="118"/>
    </row>
    <row r="21" spans="1:15" x14ac:dyDescent="0.35">
      <c r="A21" s="587"/>
      <c r="B21" s="566" t="s">
        <v>139</v>
      </c>
      <c r="C21" s="106">
        <v>0</v>
      </c>
      <c r="D21" s="116"/>
      <c r="E21" s="116"/>
      <c r="F21" s="117"/>
      <c r="G21" s="106"/>
      <c r="H21" s="118"/>
      <c r="I21" s="120" t="s">
        <v>139</v>
      </c>
      <c r="J21" s="106">
        <v>0</v>
      </c>
      <c r="K21" s="119"/>
      <c r="L21" s="119"/>
      <c r="M21" s="119"/>
      <c r="N21" s="106"/>
      <c r="O21" s="118"/>
    </row>
    <row r="22" spans="1:15" x14ac:dyDescent="0.35">
      <c r="A22" s="587"/>
      <c r="B22" s="566" t="s">
        <v>140</v>
      </c>
      <c r="C22" s="106">
        <v>0</v>
      </c>
      <c r="D22" s="116"/>
      <c r="E22" s="116"/>
      <c r="F22" s="117"/>
      <c r="G22" s="106"/>
      <c r="H22" s="118"/>
      <c r="I22" s="120" t="s">
        <v>140</v>
      </c>
      <c r="J22" s="106">
        <v>0</v>
      </c>
      <c r="K22" s="119"/>
      <c r="L22" s="119"/>
      <c r="M22" s="119"/>
      <c r="N22" s="106"/>
      <c r="O22" s="118"/>
    </row>
    <row r="23" spans="1:15" x14ac:dyDescent="0.35">
      <c r="A23" s="587"/>
      <c r="B23" s="566"/>
      <c r="C23" s="106">
        <v>0</v>
      </c>
      <c r="D23" s="116"/>
      <c r="E23" s="116"/>
      <c r="F23" s="117"/>
      <c r="G23" s="106"/>
      <c r="H23" s="118"/>
      <c r="I23" s="120"/>
      <c r="J23" s="106">
        <v>0</v>
      </c>
      <c r="K23" s="119"/>
      <c r="L23" s="119"/>
      <c r="M23" s="119"/>
      <c r="N23" s="106"/>
      <c r="O23" s="118"/>
    </row>
    <row r="24" spans="1:15" ht="15.65" customHeight="1" x14ac:dyDescent="0.35">
      <c r="A24" s="587"/>
      <c r="B24" s="565"/>
      <c r="C24" s="106">
        <v>0</v>
      </c>
      <c r="D24" s="116"/>
      <c r="E24" s="116"/>
      <c r="F24" s="117"/>
      <c r="G24" s="106"/>
      <c r="H24" s="118"/>
      <c r="I24" s="108"/>
      <c r="J24" s="106">
        <v>0</v>
      </c>
      <c r="K24" s="106"/>
      <c r="L24" s="106"/>
      <c r="M24" s="106"/>
      <c r="N24" s="106"/>
      <c r="O24" s="107"/>
    </row>
    <row r="25" spans="1:15" ht="15.65" customHeight="1" x14ac:dyDescent="0.35">
      <c r="A25" s="587"/>
      <c r="B25" s="565"/>
      <c r="C25" s="106">
        <v>0</v>
      </c>
      <c r="D25" s="116"/>
      <c r="E25" s="116"/>
      <c r="F25" s="117"/>
      <c r="G25" s="121"/>
      <c r="H25" s="118"/>
      <c r="I25" s="108"/>
      <c r="J25" s="106">
        <v>0</v>
      </c>
      <c r="K25" s="106"/>
      <c r="L25" s="106"/>
      <c r="M25" s="106"/>
      <c r="N25" s="106"/>
      <c r="O25" s="107"/>
    </row>
    <row r="26" spans="1:15" ht="15.65" customHeight="1" x14ac:dyDescent="0.35">
      <c r="A26" s="587"/>
      <c r="B26" s="565"/>
      <c r="C26" s="106">
        <v>0</v>
      </c>
      <c r="D26" s="116"/>
      <c r="E26" s="116"/>
      <c r="F26" s="117"/>
      <c r="G26" s="121"/>
      <c r="H26" s="118"/>
      <c r="I26" s="108"/>
      <c r="J26" s="106">
        <v>0</v>
      </c>
      <c r="K26" s="106"/>
      <c r="L26" s="106"/>
      <c r="M26" s="106"/>
      <c r="N26" s="106"/>
      <c r="O26" s="107"/>
    </row>
    <row r="27" spans="1:15" ht="16.149999999999999" customHeight="1" thickBot="1" x14ac:dyDescent="0.4">
      <c r="A27" s="588"/>
      <c r="B27" s="567"/>
      <c r="C27" s="110">
        <v>0</v>
      </c>
      <c r="D27" s="122"/>
      <c r="E27" s="122"/>
      <c r="F27" s="123"/>
      <c r="G27" s="110"/>
      <c r="H27" s="113"/>
      <c r="I27" s="109"/>
      <c r="J27" s="110">
        <v>0</v>
      </c>
      <c r="K27" s="110"/>
      <c r="L27" s="110"/>
      <c r="M27" s="110"/>
      <c r="N27" s="110"/>
      <c r="O27" s="111"/>
    </row>
    <row r="28" spans="1:15" ht="15.65" customHeight="1" x14ac:dyDescent="0.35">
      <c r="A28" s="589" t="s">
        <v>142</v>
      </c>
      <c r="B28" s="568" t="s">
        <v>143</v>
      </c>
      <c r="C28" s="244">
        <v>0</v>
      </c>
      <c r="D28" s="251"/>
      <c r="E28" s="251"/>
      <c r="F28" s="251"/>
      <c r="G28" s="251"/>
      <c r="H28" s="252"/>
      <c r="I28" s="250" t="s">
        <v>143</v>
      </c>
      <c r="J28" s="244">
        <v>0</v>
      </c>
      <c r="K28" s="251"/>
      <c r="L28" s="251"/>
      <c r="M28" s="251"/>
      <c r="N28" s="251"/>
      <c r="O28" s="252"/>
    </row>
    <row r="29" spans="1:15" ht="15.65" customHeight="1" x14ac:dyDescent="0.35">
      <c r="A29" s="590"/>
      <c r="B29" s="569" t="s">
        <v>144</v>
      </c>
      <c r="C29" s="245">
        <v>0</v>
      </c>
      <c r="D29" s="254"/>
      <c r="E29" s="254"/>
      <c r="F29" s="254"/>
      <c r="G29" s="254"/>
      <c r="H29" s="255"/>
      <c r="I29" s="253" t="s">
        <v>144</v>
      </c>
      <c r="J29" s="245">
        <v>0</v>
      </c>
      <c r="K29" s="254"/>
      <c r="L29" s="254"/>
      <c r="M29" s="254"/>
      <c r="N29" s="254"/>
      <c r="O29" s="255"/>
    </row>
    <row r="30" spans="1:15" ht="15.65" customHeight="1" x14ac:dyDescent="0.35">
      <c r="A30" s="590"/>
      <c r="B30" s="570" t="s">
        <v>145</v>
      </c>
      <c r="C30" s="245">
        <v>0</v>
      </c>
      <c r="D30" s="245"/>
      <c r="E30" s="245"/>
      <c r="F30" s="246"/>
      <c r="G30" s="245"/>
      <c r="H30" s="247"/>
      <c r="I30" s="256" t="s">
        <v>145</v>
      </c>
      <c r="J30" s="245">
        <v>0</v>
      </c>
      <c r="K30" s="245"/>
      <c r="L30" s="245"/>
      <c r="M30" s="245"/>
      <c r="N30" s="245"/>
      <c r="O30" s="247"/>
    </row>
    <row r="31" spans="1:15" ht="15.65" customHeight="1" x14ac:dyDescent="0.35">
      <c r="A31" s="590"/>
      <c r="B31" s="571" t="s">
        <v>146</v>
      </c>
      <c r="C31" s="245">
        <v>0</v>
      </c>
      <c r="D31" s="245"/>
      <c r="E31" s="245"/>
      <c r="F31" s="246"/>
      <c r="G31" s="245"/>
      <c r="H31" s="247"/>
      <c r="I31" s="248" t="s">
        <v>146</v>
      </c>
      <c r="J31" s="245">
        <v>0</v>
      </c>
      <c r="K31" s="245"/>
      <c r="L31" s="245"/>
      <c r="M31" s="245"/>
      <c r="N31" s="245"/>
      <c r="O31" s="247"/>
    </row>
    <row r="32" spans="1:15" ht="15.65" customHeight="1" x14ac:dyDescent="0.35">
      <c r="A32" s="590"/>
      <c r="B32" s="571" t="s">
        <v>147</v>
      </c>
      <c r="C32" s="245">
        <v>0</v>
      </c>
      <c r="D32" s="245"/>
      <c r="E32" s="257"/>
      <c r="F32" s="246"/>
      <c r="G32" s="245"/>
      <c r="H32" s="247"/>
      <c r="I32" s="248" t="s">
        <v>147</v>
      </c>
      <c r="J32" s="245">
        <v>0</v>
      </c>
      <c r="K32" s="245"/>
      <c r="L32" s="245"/>
      <c r="M32" s="245"/>
      <c r="N32" s="245"/>
      <c r="O32" s="247"/>
    </row>
    <row r="33" spans="1:15" ht="15.65" customHeight="1" thickBot="1" x14ac:dyDescent="0.4">
      <c r="A33" s="591"/>
      <c r="B33" s="572"/>
      <c r="C33" s="259">
        <v>0</v>
      </c>
      <c r="D33" s="259"/>
      <c r="E33" s="259"/>
      <c r="F33" s="260"/>
      <c r="G33" s="259"/>
      <c r="H33" s="261"/>
      <c r="I33" s="258"/>
      <c r="J33" s="259">
        <v>0</v>
      </c>
      <c r="K33" s="249"/>
      <c r="L33" s="249"/>
      <c r="M33" s="249"/>
      <c r="N33" s="249"/>
      <c r="O33" s="262"/>
    </row>
    <row r="34" spans="1:15" ht="15.65" customHeight="1" x14ac:dyDescent="0.35">
      <c r="A34" s="576" t="s">
        <v>376</v>
      </c>
      <c r="B34" s="555"/>
      <c r="C34" s="556"/>
      <c r="D34" s="557"/>
      <c r="E34" s="557"/>
      <c r="F34" s="557"/>
      <c r="G34" s="557"/>
      <c r="H34" s="558"/>
      <c r="I34" s="547" t="s">
        <v>137</v>
      </c>
      <c r="J34" s="244">
        <v>0</v>
      </c>
      <c r="K34" s="548"/>
      <c r="L34" s="548"/>
      <c r="M34" s="548"/>
      <c r="N34" s="549"/>
      <c r="O34" s="550"/>
    </row>
    <row r="35" spans="1:15" ht="15.65" customHeight="1" x14ac:dyDescent="0.35">
      <c r="A35" s="577"/>
      <c r="B35" s="263"/>
      <c r="C35" s="264"/>
      <c r="D35" s="265"/>
      <c r="E35" s="265"/>
      <c r="F35" s="265"/>
      <c r="G35" s="265"/>
      <c r="H35" s="559"/>
      <c r="I35" s="551" t="s">
        <v>373</v>
      </c>
      <c r="J35" s="245">
        <v>0</v>
      </c>
      <c r="K35" s="552"/>
      <c r="L35" s="552"/>
      <c r="M35" s="552"/>
      <c r="N35" s="225"/>
      <c r="O35" s="553"/>
    </row>
    <row r="36" spans="1:15" ht="15.65" customHeight="1" x14ac:dyDescent="0.35">
      <c r="A36" s="577"/>
      <c r="B36" s="264"/>
      <c r="C36" s="264"/>
      <c r="D36" s="264"/>
      <c r="E36" s="264"/>
      <c r="F36" s="266"/>
      <c r="G36" s="264"/>
      <c r="H36" s="560"/>
      <c r="I36" s="551" t="s">
        <v>374</v>
      </c>
      <c r="J36" s="245">
        <v>0</v>
      </c>
      <c r="K36" s="552"/>
      <c r="L36" s="552"/>
      <c r="M36" s="552"/>
      <c r="N36" s="225"/>
      <c r="O36" s="553"/>
    </row>
    <row r="37" spans="1:15" ht="15.65" customHeight="1" x14ac:dyDescent="0.35">
      <c r="A37" s="577"/>
      <c r="B37" s="264"/>
      <c r="C37" s="264"/>
      <c r="D37" s="264"/>
      <c r="E37" s="264"/>
      <c r="F37" s="266"/>
      <c r="G37" s="264"/>
      <c r="H37" s="560"/>
      <c r="I37" s="551" t="s">
        <v>375</v>
      </c>
      <c r="J37" s="245">
        <v>0</v>
      </c>
      <c r="K37" s="552"/>
      <c r="L37" s="552"/>
      <c r="M37" s="552"/>
      <c r="N37" s="225"/>
      <c r="O37" s="553"/>
    </row>
    <row r="38" spans="1:15" ht="15.65" customHeight="1" thickBot="1" x14ac:dyDescent="0.4">
      <c r="A38" s="578"/>
      <c r="B38" s="561"/>
      <c r="C38" s="561"/>
      <c r="D38" s="561"/>
      <c r="E38" s="561"/>
      <c r="F38" s="562"/>
      <c r="G38" s="561"/>
      <c r="H38" s="563"/>
      <c r="I38" s="554"/>
      <c r="J38" s="249">
        <v>0</v>
      </c>
      <c r="K38" s="249"/>
      <c r="L38" s="249"/>
      <c r="M38" s="249"/>
      <c r="N38" s="249"/>
      <c r="O38" s="262"/>
    </row>
    <row r="39" spans="1:15" ht="15.65" customHeight="1" x14ac:dyDescent="0.35">
      <c r="A39" s="539"/>
      <c r="B39" s="264"/>
      <c r="C39" s="264"/>
      <c r="D39" s="264"/>
      <c r="E39" s="264"/>
      <c r="F39" s="266"/>
      <c r="G39" s="264"/>
      <c r="H39" s="264"/>
      <c r="I39" s="264"/>
      <c r="J39" s="264"/>
      <c r="K39" s="264"/>
      <c r="L39" s="264"/>
      <c r="M39" s="264"/>
      <c r="N39" s="264"/>
      <c r="O39" s="264"/>
    </row>
  </sheetData>
  <mergeCells count="6">
    <mergeCell ref="A34:A38"/>
    <mergeCell ref="A8:H8"/>
    <mergeCell ref="I8:O8"/>
    <mergeCell ref="A10:A19"/>
    <mergeCell ref="A20:A27"/>
    <mergeCell ref="A28:A33"/>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86"/>
  <sheetViews>
    <sheetView topLeftCell="I13" zoomScale="70" zoomScaleNormal="70" workbookViewId="0">
      <selection activeCell="M9" sqref="M9"/>
    </sheetView>
  </sheetViews>
  <sheetFormatPr defaultColWidth="10.58203125" defaultRowHeight="15.5" x14ac:dyDescent="0.35"/>
  <cols>
    <col min="1" max="1" width="6.5" style="2" customWidth="1"/>
    <col min="2" max="2" width="54.08203125" style="2" customWidth="1"/>
    <col min="3" max="3" width="14.75" style="2" bestFit="1" customWidth="1"/>
    <col min="4" max="4" width="10.75" style="2" bestFit="1" customWidth="1"/>
    <col min="5" max="5" width="22.5" style="2" customWidth="1"/>
    <col min="6" max="6" width="10.75" style="2" bestFit="1" customWidth="1"/>
    <col min="7" max="7" width="13.33203125" style="2" bestFit="1" customWidth="1"/>
    <col min="8" max="8" width="10.75" style="2" bestFit="1" customWidth="1"/>
    <col min="9" max="9" width="25.83203125" style="2" customWidth="1"/>
    <col min="10" max="11" width="10.58203125" style="2"/>
    <col min="12" max="12" width="32.33203125" style="2" customWidth="1"/>
    <col min="13" max="13" width="134.33203125" style="2" customWidth="1"/>
    <col min="14" max="15" width="10.58203125" style="2"/>
    <col min="16" max="16" width="36.58203125" style="2" customWidth="1"/>
    <col min="17" max="17" width="36.25" style="2" customWidth="1"/>
    <col min="18" max="16384" width="10.58203125" style="2"/>
  </cols>
  <sheetData>
    <row r="2" spans="2:17" ht="18.5" x14ac:dyDescent="0.45">
      <c r="B2" s="1"/>
    </row>
    <row r="3" spans="2:17" ht="18.5" x14ac:dyDescent="0.45">
      <c r="B3" s="1"/>
    </row>
    <row r="4" spans="2:17" ht="18.5" x14ac:dyDescent="0.45">
      <c r="B4" s="1"/>
    </row>
    <row r="5" spans="2:17" ht="68.25" customHeight="1" x14ac:dyDescent="0.35">
      <c r="B5" s="28"/>
      <c r="L5" s="602" t="s">
        <v>148</v>
      </c>
    </row>
    <row r="6" spans="2:17" x14ac:dyDescent="0.35">
      <c r="B6" s="28"/>
    </row>
    <row r="7" spans="2:17" ht="64.5" customHeight="1" x14ac:dyDescent="0.35"/>
    <row r="8" spans="2:17" ht="81" customHeight="1" x14ac:dyDescent="0.45">
      <c r="B8" s="1"/>
      <c r="L8" s="497" t="s">
        <v>149</v>
      </c>
      <c r="M8" s="497" t="s">
        <v>150</v>
      </c>
    </row>
    <row r="9" spans="2:17" ht="99.75" customHeight="1" x14ac:dyDescent="0.45">
      <c r="B9" s="499" t="s">
        <v>151</v>
      </c>
      <c r="C9" s="500"/>
      <c r="D9" s="500"/>
      <c r="E9" s="500"/>
      <c r="F9" s="500"/>
      <c r="G9" s="500"/>
      <c r="H9" s="500"/>
      <c r="I9" s="500"/>
      <c r="K9" s="307">
        <v>1</v>
      </c>
      <c r="L9" s="498" t="s">
        <v>152</v>
      </c>
      <c r="M9" s="225" t="s">
        <v>153</v>
      </c>
    </row>
    <row r="10" spans="2:17" ht="15.65" customHeight="1" x14ac:dyDescent="0.35">
      <c r="B10" s="28"/>
      <c r="K10" s="307">
        <v>2</v>
      </c>
      <c r="L10" s="225"/>
      <c r="M10" s="225"/>
      <c r="P10" s="513"/>
      <c r="Q10" s="513"/>
    </row>
    <row r="11" spans="2:17" ht="15.65" customHeight="1" x14ac:dyDescent="0.35">
      <c r="B11" s="496" t="s">
        <v>154</v>
      </c>
      <c r="K11" s="307">
        <v>3</v>
      </c>
      <c r="L11" s="225"/>
      <c r="M11" s="225"/>
      <c r="P11" s="513"/>
      <c r="Q11" s="513"/>
    </row>
    <row r="12" spans="2:17" ht="15.65" customHeight="1" x14ac:dyDescent="0.35">
      <c r="B12" s="165"/>
      <c r="C12" s="141"/>
      <c r="D12" s="36"/>
      <c r="E12" s="36"/>
      <c r="F12" s="592" t="s">
        <v>155</v>
      </c>
      <c r="G12" s="592"/>
      <c r="H12" s="592"/>
      <c r="I12" s="593"/>
      <c r="J12" s="308"/>
      <c r="K12" s="309">
        <v>4</v>
      </c>
      <c r="L12" s="225"/>
      <c r="M12" s="225"/>
      <c r="P12" s="513"/>
      <c r="Q12" s="513"/>
    </row>
    <row r="13" spans="2:17" ht="15.65" customHeight="1" x14ac:dyDescent="0.35">
      <c r="B13" s="64" t="s">
        <v>156</v>
      </c>
      <c r="C13" s="144" t="s">
        <v>157</v>
      </c>
      <c r="D13" s="144" t="s">
        <v>158</v>
      </c>
      <c r="E13" s="144" t="s">
        <v>159</v>
      </c>
      <c r="F13" s="145" t="s">
        <v>160</v>
      </c>
      <c r="G13" s="145" t="s">
        <v>161</v>
      </c>
      <c r="H13" s="145" t="s">
        <v>162</v>
      </c>
      <c r="I13" s="145" t="s">
        <v>163</v>
      </c>
      <c r="J13" s="30"/>
      <c r="K13" s="309">
        <v>5</v>
      </c>
      <c r="L13" s="225"/>
      <c r="M13" s="225"/>
      <c r="P13" s="513"/>
      <c r="Q13" s="513"/>
    </row>
    <row r="14" spans="2:17" ht="15.65" customHeight="1" x14ac:dyDescent="0.35">
      <c r="B14" s="65"/>
      <c r="C14" s="30"/>
      <c r="D14" s="30"/>
      <c r="E14" s="30"/>
      <c r="F14" s="146"/>
      <c r="G14" s="29"/>
      <c r="H14" s="29"/>
      <c r="I14" s="147"/>
      <c r="J14" s="30"/>
      <c r="K14" s="309">
        <v>6</v>
      </c>
      <c r="L14" s="225"/>
      <c r="M14" s="225"/>
      <c r="P14" s="513"/>
      <c r="Q14" s="513"/>
    </row>
    <row r="15" spans="2:17" ht="15.65" customHeight="1" x14ac:dyDescent="0.35">
      <c r="B15" s="67" t="s">
        <v>164</v>
      </c>
      <c r="C15" s="30"/>
      <c r="D15" s="30"/>
      <c r="E15" s="30"/>
      <c r="F15" s="148"/>
      <c r="G15" s="30"/>
      <c r="H15" s="30"/>
      <c r="I15" s="66"/>
      <c r="J15" s="30"/>
      <c r="K15" s="309">
        <v>7</v>
      </c>
      <c r="L15" s="225"/>
      <c r="M15" s="225"/>
      <c r="P15" s="513"/>
      <c r="Q15" s="513"/>
    </row>
    <row r="16" spans="2:17" ht="15.65" customHeight="1" x14ac:dyDescent="0.35">
      <c r="B16" s="68"/>
      <c r="C16" s="527"/>
      <c r="D16" s="527"/>
      <c r="E16" s="527"/>
      <c r="F16" s="528"/>
      <c r="G16" s="527"/>
      <c r="H16" s="527"/>
      <c r="I16" s="529"/>
      <c r="J16" s="30"/>
      <c r="K16" s="309">
        <v>8</v>
      </c>
      <c r="L16" s="225"/>
      <c r="M16" s="225"/>
      <c r="P16" s="513"/>
      <c r="Q16" s="513"/>
    </row>
    <row r="17" spans="2:17" ht="15.65" customHeight="1" x14ac:dyDescent="0.35">
      <c r="B17" s="69" t="s">
        <v>165</v>
      </c>
      <c r="C17" s="530"/>
      <c r="D17" s="530"/>
      <c r="E17" s="530"/>
      <c r="F17" s="531"/>
      <c r="G17" s="530"/>
      <c r="H17" s="530"/>
      <c r="I17" s="532"/>
      <c r="J17" s="31"/>
      <c r="K17" s="309">
        <v>9</v>
      </c>
      <c r="L17" s="225"/>
      <c r="M17" s="225"/>
      <c r="P17" s="513"/>
      <c r="Q17" s="513"/>
    </row>
    <row r="18" spans="2:17" ht="15.65" customHeight="1" x14ac:dyDescent="0.35">
      <c r="B18" s="70" t="s">
        <v>166</v>
      </c>
      <c r="C18" s="530"/>
      <c r="D18" s="530"/>
      <c r="E18" s="530"/>
      <c r="F18" s="531"/>
      <c r="G18" s="530"/>
      <c r="H18" s="530"/>
      <c r="I18" s="532"/>
      <c r="J18" s="33"/>
      <c r="K18" s="309">
        <v>10</v>
      </c>
      <c r="L18" s="225"/>
      <c r="M18" s="225"/>
      <c r="P18" s="513"/>
      <c r="Q18" s="513"/>
    </row>
    <row r="19" spans="2:17" ht="15.65" customHeight="1" x14ac:dyDescent="0.35">
      <c r="B19" s="72"/>
      <c r="C19" s="533">
        <v>3000000</v>
      </c>
      <c r="D19" s="533">
        <v>1</v>
      </c>
      <c r="E19" s="530">
        <f t="shared" ref="E19:E32" si="0">C19*D19</f>
        <v>3000000</v>
      </c>
      <c r="F19" s="534"/>
      <c r="G19" s="533">
        <v>300000</v>
      </c>
      <c r="H19" s="533"/>
      <c r="I19" s="535">
        <f>SUM(F19:H19)</f>
        <v>300000</v>
      </c>
      <c r="J19" s="34"/>
      <c r="K19" s="309">
        <v>11</v>
      </c>
      <c r="L19" s="225"/>
      <c r="M19" s="225"/>
      <c r="P19" s="513"/>
      <c r="Q19" s="513"/>
    </row>
    <row r="20" spans="2:17" ht="15.65" customHeight="1" x14ac:dyDescent="0.35">
      <c r="B20" s="72"/>
      <c r="C20" s="533"/>
      <c r="D20" s="533"/>
      <c r="E20" s="530">
        <f t="shared" si="0"/>
        <v>0</v>
      </c>
      <c r="F20" s="534"/>
      <c r="G20" s="533"/>
      <c r="H20" s="533"/>
      <c r="I20" s="535">
        <f t="shared" ref="I20:I34" si="1">SUM(F20:H20)</f>
        <v>0</v>
      </c>
      <c r="J20" s="34"/>
      <c r="K20" s="309">
        <v>12</v>
      </c>
      <c r="L20" s="225"/>
      <c r="M20" s="225"/>
      <c r="P20" s="513"/>
      <c r="Q20" s="513"/>
    </row>
    <row r="21" spans="2:17" ht="15.65" customHeight="1" x14ac:dyDescent="0.35">
      <c r="B21" s="72"/>
      <c r="C21" s="533"/>
      <c r="D21" s="533"/>
      <c r="E21" s="530">
        <f t="shared" si="0"/>
        <v>0</v>
      </c>
      <c r="F21" s="534"/>
      <c r="G21" s="533"/>
      <c r="H21" s="533"/>
      <c r="I21" s="535">
        <f t="shared" si="1"/>
        <v>0</v>
      </c>
      <c r="J21" s="34"/>
      <c r="K21" s="309">
        <v>13</v>
      </c>
      <c r="L21" s="225"/>
      <c r="M21" s="225"/>
      <c r="P21" s="513"/>
      <c r="Q21" s="513"/>
    </row>
    <row r="22" spans="2:17" ht="15.65" customHeight="1" x14ac:dyDescent="0.35">
      <c r="B22" s="72"/>
      <c r="C22" s="533"/>
      <c r="D22" s="533"/>
      <c r="E22" s="530">
        <f t="shared" si="0"/>
        <v>0</v>
      </c>
      <c r="F22" s="534"/>
      <c r="G22" s="533"/>
      <c r="H22" s="533"/>
      <c r="I22" s="535">
        <f t="shared" si="1"/>
        <v>0</v>
      </c>
      <c r="J22" s="34"/>
      <c r="K22" s="309">
        <v>14</v>
      </c>
      <c r="L22" s="225"/>
      <c r="M22" s="225"/>
      <c r="P22" s="513"/>
      <c r="Q22" s="513"/>
    </row>
    <row r="23" spans="2:17" ht="15.65" customHeight="1" x14ac:dyDescent="0.35">
      <c r="B23" s="72"/>
      <c r="C23" s="533"/>
      <c r="D23" s="533"/>
      <c r="E23" s="530">
        <f t="shared" si="0"/>
        <v>0</v>
      </c>
      <c r="F23" s="534"/>
      <c r="G23" s="533"/>
      <c r="H23" s="533"/>
      <c r="I23" s="535">
        <f t="shared" si="1"/>
        <v>0</v>
      </c>
      <c r="J23" s="34"/>
      <c r="K23" s="309">
        <v>15</v>
      </c>
      <c r="L23" s="225"/>
      <c r="M23" s="225"/>
      <c r="P23" s="513"/>
      <c r="Q23" s="513"/>
    </row>
    <row r="24" spans="2:17" ht="15.65" customHeight="1" x14ac:dyDescent="0.35">
      <c r="B24" s="72"/>
      <c r="C24" s="533"/>
      <c r="D24" s="533"/>
      <c r="E24" s="530">
        <f t="shared" si="0"/>
        <v>0</v>
      </c>
      <c r="F24" s="534"/>
      <c r="G24" s="533"/>
      <c r="H24" s="533"/>
      <c r="I24" s="535">
        <f t="shared" si="1"/>
        <v>0</v>
      </c>
      <c r="J24" s="34"/>
      <c r="K24" s="309">
        <v>16</v>
      </c>
      <c r="L24" s="225"/>
      <c r="M24" s="225"/>
      <c r="P24" s="513"/>
      <c r="Q24" s="513"/>
    </row>
    <row r="25" spans="2:17" ht="15.65" customHeight="1" x14ac:dyDescent="0.35">
      <c r="B25" s="72"/>
      <c r="C25" s="533"/>
      <c r="D25" s="533"/>
      <c r="E25" s="530">
        <f t="shared" si="0"/>
        <v>0</v>
      </c>
      <c r="F25" s="534"/>
      <c r="G25" s="533"/>
      <c r="H25" s="533"/>
      <c r="I25" s="535">
        <f t="shared" si="1"/>
        <v>0</v>
      </c>
      <c r="J25" s="34"/>
      <c r="K25" s="309">
        <v>17</v>
      </c>
      <c r="L25" s="225"/>
      <c r="M25" s="225"/>
      <c r="P25" s="513"/>
      <c r="Q25" s="513"/>
    </row>
    <row r="26" spans="2:17" ht="15.65" customHeight="1" x14ac:dyDescent="0.35">
      <c r="B26" s="72"/>
      <c r="C26" s="533"/>
      <c r="D26" s="533"/>
      <c r="E26" s="530">
        <f t="shared" si="0"/>
        <v>0</v>
      </c>
      <c r="F26" s="534"/>
      <c r="G26" s="533"/>
      <c r="H26" s="533"/>
      <c r="I26" s="535">
        <f t="shared" si="1"/>
        <v>0</v>
      </c>
      <c r="J26" s="34"/>
      <c r="K26" s="309">
        <v>18</v>
      </c>
      <c r="L26" s="225"/>
      <c r="M26" s="225"/>
      <c r="P26" s="513"/>
      <c r="Q26" s="513"/>
    </row>
    <row r="27" spans="2:17" ht="15.65" customHeight="1" x14ac:dyDescent="0.35">
      <c r="B27" s="72"/>
      <c r="C27" s="533"/>
      <c r="D27" s="533"/>
      <c r="E27" s="530">
        <f t="shared" si="0"/>
        <v>0</v>
      </c>
      <c r="F27" s="534"/>
      <c r="G27" s="533"/>
      <c r="H27" s="533"/>
      <c r="I27" s="535">
        <f t="shared" si="1"/>
        <v>0</v>
      </c>
      <c r="J27" s="34"/>
      <c r="K27" s="309">
        <v>19</v>
      </c>
      <c r="L27" s="225"/>
      <c r="M27" s="225"/>
      <c r="P27" s="513"/>
      <c r="Q27" s="513"/>
    </row>
    <row r="28" spans="2:17" ht="15.65" customHeight="1" x14ac:dyDescent="0.35">
      <c r="B28" s="72"/>
      <c r="C28" s="533"/>
      <c r="D28" s="533"/>
      <c r="E28" s="530">
        <f t="shared" si="0"/>
        <v>0</v>
      </c>
      <c r="F28" s="534"/>
      <c r="G28" s="533"/>
      <c r="H28" s="533"/>
      <c r="I28" s="535">
        <f t="shared" si="1"/>
        <v>0</v>
      </c>
      <c r="J28" s="34"/>
      <c r="K28" s="309">
        <v>20</v>
      </c>
      <c r="L28" s="225"/>
      <c r="M28" s="225"/>
    </row>
    <row r="29" spans="2:17" ht="16.149999999999999" customHeight="1" x14ac:dyDescent="0.35">
      <c r="B29" s="72"/>
      <c r="C29" s="533"/>
      <c r="D29" s="533"/>
      <c r="E29" s="530">
        <f t="shared" si="0"/>
        <v>0</v>
      </c>
      <c r="F29" s="534"/>
      <c r="G29" s="533"/>
      <c r="H29" s="533"/>
      <c r="I29" s="535">
        <f t="shared" si="1"/>
        <v>0</v>
      </c>
      <c r="J29" s="34"/>
      <c r="K29" s="32"/>
    </row>
    <row r="30" spans="2:17" ht="16.899999999999999" customHeight="1" x14ac:dyDescent="0.35">
      <c r="B30" s="72"/>
      <c r="C30" s="533"/>
      <c r="D30" s="533"/>
      <c r="E30" s="530">
        <f t="shared" si="0"/>
        <v>0</v>
      </c>
      <c r="F30" s="534"/>
      <c r="G30" s="533"/>
      <c r="H30" s="533"/>
      <c r="I30" s="535">
        <f t="shared" si="1"/>
        <v>0</v>
      </c>
      <c r="J30" s="34"/>
      <c r="K30" s="32"/>
    </row>
    <row r="31" spans="2:17" ht="16.149999999999999" customHeight="1" x14ac:dyDescent="0.35">
      <c r="B31" s="72"/>
      <c r="C31" s="533"/>
      <c r="D31" s="533"/>
      <c r="E31" s="530">
        <f t="shared" si="0"/>
        <v>0</v>
      </c>
      <c r="F31" s="534"/>
      <c r="G31" s="533"/>
      <c r="H31" s="533"/>
      <c r="I31" s="535">
        <f t="shared" si="1"/>
        <v>0</v>
      </c>
      <c r="J31" s="34"/>
      <c r="K31" s="32"/>
    </row>
    <row r="32" spans="2:17" ht="15.65" customHeight="1" x14ac:dyDescent="0.35">
      <c r="B32" s="72"/>
      <c r="C32" s="533"/>
      <c r="D32" s="533"/>
      <c r="E32" s="530">
        <f t="shared" si="0"/>
        <v>0</v>
      </c>
      <c r="F32" s="534"/>
      <c r="G32" s="533"/>
      <c r="H32" s="533"/>
      <c r="I32" s="535">
        <f t="shared" si="1"/>
        <v>0</v>
      </c>
      <c r="J32" s="34"/>
      <c r="K32" s="32"/>
    </row>
    <row r="33" spans="2:11" x14ac:dyDescent="0.35">
      <c r="B33" s="72"/>
      <c r="C33" s="533"/>
      <c r="D33" s="533"/>
      <c r="E33" s="530">
        <v>0</v>
      </c>
      <c r="F33" s="534"/>
      <c r="G33" s="533"/>
      <c r="H33" s="533"/>
      <c r="I33" s="535">
        <f t="shared" si="1"/>
        <v>0</v>
      </c>
      <c r="J33" s="34"/>
      <c r="K33" s="32"/>
    </row>
    <row r="34" spans="2:11" x14ac:dyDescent="0.35">
      <c r="B34" s="75" t="s">
        <v>167</v>
      </c>
      <c r="C34" s="533"/>
      <c r="D34" s="533"/>
      <c r="E34" s="530">
        <f>SUM(E19:E33)</f>
        <v>3000000</v>
      </c>
      <c r="F34" s="536">
        <f>SUM(F19:F33)</f>
        <v>0</v>
      </c>
      <c r="G34" s="537">
        <f>SUM(G19:G33)</f>
        <v>300000</v>
      </c>
      <c r="H34" s="537">
        <f>SUM(H19:H33)</f>
        <v>0</v>
      </c>
      <c r="I34" s="538">
        <f t="shared" si="1"/>
        <v>300000</v>
      </c>
      <c r="J34" s="34"/>
      <c r="K34" s="32"/>
    </row>
    <row r="35" spans="2:11" x14ac:dyDescent="0.35">
      <c r="B35" s="310" t="s">
        <v>168</v>
      </c>
      <c r="C35" s="227">
        <f>SUM(C28:C34)</f>
        <v>0</v>
      </c>
      <c r="D35" s="89"/>
      <c r="E35" s="227">
        <f>SUM(E19:E33)</f>
        <v>3000000</v>
      </c>
      <c r="F35" s="311">
        <f>F34/E34</f>
        <v>0</v>
      </c>
      <c r="G35" s="311">
        <f>G34/E34</f>
        <v>0.1</v>
      </c>
      <c r="H35" s="311">
        <f>H34/E34</f>
        <v>0</v>
      </c>
      <c r="I35" s="311">
        <f>F35+G35+H35</f>
        <v>0.1</v>
      </c>
      <c r="J35" s="312"/>
      <c r="K35" s="32"/>
    </row>
    <row r="36" spans="2:11" ht="43.5" x14ac:dyDescent="0.35">
      <c r="B36" s="490" t="s">
        <v>169</v>
      </c>
      <c r="C36" s="86"/>
      <c r="D36" s="30"/>
      <c r="E36" s="86"/>
      <c r="F36" s="312"/>
      <c r="G36" s="312"/>
      <c r="H36" s="312"/>
      <c r="I36" s="312"/>
      <c r="J36" s="312"/>
      <c r="K36" s="32"/>
    </row>
    <row r="37" spans="2:11" x14ac:dyDescent="0.35">
      <c r="B37" s="491" t="s">
        <v>170</v>
      </c>
      <c r="C37" s="313"/>
      <c r="D37" s="314"/>
      <c r="E37" s="313"/>
      <c r="F37" s="313"/>
      <c r="G37" s="313"/>
      <c r="H37" s="313"/>
      <c r="I37" s="313"/>
      <c r="J37" s="86"/>
      <c r="K37" s="32"/>
    </row>
    <row r="38" spans="2:11" x14ac:dyDescent="0.35">
      <c r="B38" s="188" t="s">
        <v>156</v>
      </c>
      <c r="C38" s="89" t="s">
        <v>157</v>
      </c>
      <c r="D38" s="89" t="s">
        <v>158</v>
      </c>
      <c r="E38" s="141" t="s">
        <v>159</v>
      </c>
      <c r="F38" s="89" t="s">
        <v>160</v>
      </c>
      <c r="G38" s="89" t="s">
        <v>161</v>
      </c>
      <c r="H38" s="89" t="s">
        <v>162</v>
      </c>
      <c r="I38" s="89" t="s">
        <v>163</v>
      </c>
      <c r="J38" s="30"/>
      <c r="K38" s="32"/>
    </row>
    <row r="39" spans="2:11" x14ac:dyDescent="0.35">
      <c r="B39" s="189" t="s">
        <v>171</v>
      </c>
      <c r="C39" s="150"/>
      <c r="D39" s="31"/>
      <c r="E39" s="33"/>
      <c r="F39" s="150"/>
      <c r="G39" s="33"/>
      <c r="H39" s="33"/>
      <c r="I39" s="71"/>
      <c r="J39" s="33"/>
      <c r="K39" s="32"/>
    </row>
    <row r="40" spans="2:11" ht="29" x14ac:dyDescent="0.35">
      <c r="B40" s="492" t="s">
        <v>172</v>
      </c>
      <c r="C40" s="150"/>
      <c r="D40" s="31"/>
      <c r="E40" s="33"/>
      <c r="F40" s="150"/>
      <c r="G40" s="33"/>
      <c r="H40" s="33"/>
      <c r="I40" s="71"/>
      <c r="J40" s="33"/>
      <c r="K40" s="32"/>
    </row>
    <row r="41" spans="2:11" x14ac:dyDescent="0.35">
      <c r="B41" s="189"/>
      <c r="C41" s="150"/>
      <c r="D41" s="31"/>
      <c r="E41" s="33"/>
      <c r="F41" s="150"/>
      <c r="G41" s="33"/>
      <c r="H41" s="33"/>
      <c r="I41" s="71"/>
      <c r="J41" s="33"/>
      <c r="K41" s="32"/>
    </row>
    <row r="42" spans="2:11" x14ac:dyDescent="0.35">
      <c r="B42" s="493" t="s">
        <v>152</v>
      </c>
      <c r="C42" s="151"/>
      <c r="D42" s="73"/>
      <c r="E42" s="33">
        <f>C42*D42</f>
        <v>0</v>
      </c>
      <c r="F42" s="150"/>
      <c r="G42" s="34"/>
      <c r="H42" s="34"/>
      <c r="I42" s="74"/>
      <c r="J42" s="34"/>
      <c r="K42" s="32"/>
    </row>
    <row r="43" spans="2:11" x14ac:dyDescent="0.35">
      <c r="B43" s="194" t="s">
        <v>173</v>
      </c>
      <c r="C43" s="206">
        <f>C42</f>
        <v>0</v>
      </c>
      <c r="D43" s="77"/>
      <c r="E43" s="76">
        <f>E42</f>
        <v>0</v>
      </c>
      <c r="F43" s="206">
        <f>SUM(F42)</f>
        <v>0</v>
      </c>
      <c r="G43" s="76">
        <f t="shared" ref="G43:H43" si="2">SUM(G42)</f>
        <v>0</v>
      </c>
      <c r="H43" s="76">
        <f t="shared" si="2"/>
        <v>0</v>
      </c>
      <c r="I43" s="78">
        <f>SUM(F43:H43)</f>
        <v>0</v>
      </c>
      <c r="J43" s="76"/>
      <c r="K43" s="32"/>
    </row>
    <row r="44" spans="2:11" x14ac:dyDescent="0.35">
      <c r="B44" s="201" t="s">
        <v>174</v>
      </c>
      <c r="C44" s="150"/>
      <c r="D44" s="31"/>
      <c r="E44" s="33"/>
      <c r="F44" s="150"/>
      <c r="G44" s="33"/>
      <c r="H44" s="33"/>
      <c r="I44" s="71"/>
      <c r="J44" s="33"/>
      <c r="K44" s="32"/>
    </row>
    <row r="45" spans="2:11" ht="58" x14ac:dyDescent="0.35">
      <c r="B45" s="494" t="s">
        <v>175</v>
      </c>
      <c r="C45" s="151"/>
      <c r="D45" s="73"/>
      <c r="E45" s="33">
        <f>C45*D45</f>
        <v>0</v>
      </c>
      <c r="F45" s="150"/>
      <c r="G45" s="34"/>
      <c r="H45" s="34"/>
      <c r="I45" s="74"/>
      <c r="J45" s="34"/>
      <c r="K45" s="32"/>
    </row>
    <row r="46" spans="2:11" x14ac:dyDescent="0.35">
      <c r="B46" s="202"/>
      <c r="C46" s="151"/>
      <c r="D46" s="73"/>
      <c r="E46" s="33">
        <f>C46*D46</f>
        <v>0</v>
      </c>
      <c r="F46" s="150"/>
      <c r="G46" s="34"/>
      <c r="H46" s="34"/>
      <c r="I46" s="74"/>
      <c r="J46" s="34"/>
      <c r="K46" s="32"/>
    </row>
    <row r="47" spans="2:11" x14ac:dyDescent="0.35">
      <c r="B47" s="202"/>
      <c r="C47" s="151"/>
      <c r="D47" s="73"/>
      <c r="E47" s="33">
        <f>C47*D47</f>
        <v>0</v>
      </c>
      <c r="F47" s="150"/>
      <c r="G47" s="34"/>
      <c r="H47" s="34"/>
      <c r="I47" s="74"/>
      <c r="J47" s="34"/>
      <c r="K47" s="32"/>
    </row>
    <row r="48" spans="2:11" x14ac:dyDescent="0.35">
      <c r="B48" s="194" t="s">
        <v>173</v>
      </c>
      <c r="C48" s="206">
        <f>SUM(C45:C47)</f>
        <v>0</v>
      </c>
      <c r="D48" s="77"/>
      <c r="E48" s="76">
        <f>SUM(E45:E47)</f>
        <v>0</v>
      </c>
      <c r="F48" s="206">
        <f t="shared" ref="F48:H48" si="3">SUM(F45:F47)</f>
        <v>0</v>
      </c>
      <c r="G48" s="76">
        <f t="shared" si="3"/>
        <v>0</v>
      </c>
      <c r="H48" s="76">
        <f t="shared" si="3"/>
        <v>0</v>
      </c>
      <c r="I48" s="78">
        <f>SUM(F48:H48)</f>
        <v>0</v>
      </c>
      <c r="J48" s="76"/>
      <c r="K48" s="32"/>
    </row>
    <row r="49" spans="2:11" x14ac:dyDescent="0.35">
      <c r="B49" s="201" t="s">
        <v>176</v>
      </c>
      <c r="C49" s="150"/>
      <c r="D49" s="31"/>
      <c r="E49" s="33"/>
      <c r="F49" s="150"/>
      <c r="G49" s="33"/>
      <c r="H49" s="33"/>
      <c r="I49" s="71"/>
      <c r="J49" s="33"/>
      <c r="K49" s="32"/>
    </row>
    <row r="50" spans="2:11" ht="43.5" x14ac:dyDescent="0.35">
      <c r="B50" s="494" t="s">
        <v>177</v>
      </c>
      <c r="C50" s="150"/>
      <c r="D50" s="31"/>
      <c r="E50" s="33"/>
      <c r="F50" s="150"/>
      <c r="G50" s="33"/>
      <c r="H50" s="33"/>
      <c r="I50" s="71"/>
      <c r="J50" s="33"/>
      <c r="K50" s="32"/>
    </row>
    <row r="51" spans="2:11" x14ac:dyDescent="0.35">
      <c r="B51" s="202" t="s">
        <v>178</v>
      </c>
      <c r="C51" s="151">
        <v>4500</v>
      </c>
      <c r="D51" s="73">
        <v>12</v>
      </c>
      <c r="E51" s="33">
        <f>C51*D51</f>
        <v>54000</v>
      </c>
      <c r="F51" s="150"/>
      <c r="G51" s="34"/>
      <c r="H51" s="34"/>
      <c r="I51" s="74"/>
      <c r="J51" s="34"/>
      <c r="K51" s="32"/>
    </row>
    <row r="52" spans="2:11" x14ac:dyDescent="0.35">
      <c r="B52" s="493" t="s">
        <v>179</v>
      </c>
      <c r="C52" s="151"/>
      <c r="D52" s="73"/>
      <c r="E52" s="33"/>
      <c r="F52" s="150"/>
      <c r="G52" s="34"/>
      <c r="H52" s="34"/>
      <c r="I52" s="74"/>
      <c r="J52" s="34"/>
      <c r="K52" s="32"/>
    </row>
    <row r="53" spans="2:11" x14ac:dyDescent="0.35">
      <c r="B53" s="202" t="s">
        <v>180</v>
      </c>
      <c r="C53" s="151"/>
      <c r="D53" s="73"/>
      <c r="E53" s="33">
        <f>C53*D53</f>
        <v>0</v>
      </c>
      <c r="F53" s="150"/>
      <c r="G53" s="34"/>
      <c r="H53" s="34"/>
      <c r="I53" s="74"/>
      <c r="J53" s="34"/>
      <c r="K53" s="32"/>
    </row>
    <row r="54" spans="2:11" x14ac:dyDescent="0.35">
      <c r="B54" s="202" t="s">
        <v>181</v>
      </c>
      <c r="C54" s="151">
        <v>1500</v>
      </c>
      <c r="D54" s="73">
        <v>12</v>
      </c>
      <c r="E54" s="33">
        <f>C54*D54</f>
        <v>18000</v>
      </c>
      <c r="F54" s="150"/>
      <c r="G54" s="34"/>
      <c r="H54" s="34"/>
      <c r="I54" s="74"/>
      <c r="J54" s="34"/>
      <c r="K54" s="32"/>
    </row>
    <row r="55" spans="2:11" x14ac:dyDescent="0.35">
      <c r="B55" s="194" t="s">
        <v>173</v>
      </c>
      <c r="C55" s="206">
        <f>SUM(C51:C54)</f>
        <v>6000</v>
      </c>
      <c r="D55" s="77"/>
      <c r="E55" s="76">
        <f>SUM(E51:E54)</f>
        <v>72000</v>
      </c>
      <c r="F55" s="206">
        <f>SUM(F51:F54)</f>
        <v>0</v>
      </c>
      <c r="G55" s="76">
        <f>SUM(G51:G54)</f>
        <v>0</v>
      </c>
      <c r="H55" s="76">
        <f>SUM(H51:H54)</f>
        <v>0</v>
      </c>
      <c r="I55" s="78">
        <f>SUM(F55:H55)</f>
        <v>0</v>
      </c>
      <c r="J55" s="76"/>
      <c r="K55" s="32"/>
    </row>
    <row r="56" spans="2:11" ht="29" x14ac:dyDescent="0.35">
      <c r="B56" s="494" t="s">
        <v>182</v>
      </c>
      <c r="C56" s="151"/>
      <c r="D56" s="73"/>
      <c r="E56" s="33"/>
      <c r="F56" s="150"/>
      <c r="G56" s="34"/>
      <c r="H56" s="34"/>
      <c r="I56" s="74"/>
      <c r="J56" s="34"/>
      <c r="K56" s="32"/>
    </row>
    <row r="57" spans="2:11" x14ac:dyDescent="0.35">
      <c r="B57" s="203" t="s">
        <v>183</v>
      </c>
      <c r="C57" s="151"/>
      <c r="D57" s="73"/>
      <c r="E57" s="33">
        <f>C57*D57</f>
        <v>0</v>
      </c>
      <c r="F57" s="150"/>
      <c r="G57" s="34"/>
      <c r="H57" s="34"/>
      <c r="I57" s="74"/>
      <c r="J57" s="34"/>
      <c r="K57" s="32"/>
    </row>
    <row r="58" spans="2:11" x14ac:dyDescent="0.35">
      <c r="B58" s="203" t="s">
        <v>184</v>
      </c>
      <c r="C58" s="151"/>
      <c r="D58" s="73"/>
      <c r="E58" s="33">
        <f>C58*D58</f>
        <v>0</v>
      </c>
      <c r="F58" s="150"/>
      <c r="G58" s="34"/>
      <c r="H58" s="34"/>
      <c r="I58" s="74"/>
      <c r="J58" s="34"/>
      <c r="K58" s="32"/>
    </row>
    <row r="59" spans="2:11" x14ac:dyDescent="0.35">
      <c r="B59" s="203" t="s">
        <v>185</v>
      </c>
      <c r="C59" s="151"/>
      <c r="D59" s="73"/>
      <c r="E59" s="33">
        <f>C59*D59</f>
        <v>0</v>
      </c>
      <c r="F59" s="150"/>
      <c r="G59" s="34"/>
      <c r="H59" s="34"/>
      <c r="I59" s="74"/>
      <c r="J59" s="34"/>
      <c r="K59" s="32"/>
    </row>
    <row r="60" spans="2:11" x14ac:dyDescent="0.35">
      <c r="B60" s="204" t="s">
        <v>186</v>
      </c>
      <c r="C60" s="151"/>
      <c r="D60" s="73"/>
      <c r="E60" s="33">
        <f>C60*D60</f>
        <v>0</v>
      </c>
      <c r="F60" s="150"/>
      <c r="G60" s="34"/>
      <c r="H60" s="34"/>
      <c r="I60" s="74"/>
      <c r="J60" s="34"/>
      <c r="K60" s="32"/>
    </row>
    <row r="61" spans="2:11" x14ac:dyDescent="0.35">
      <c r="B61" s="194" t="s">
        <v>173</v>
      </c>
      <c r="C61" s="206">
        <f>SUM(C57:C60)</f>
        <v>0</v>
      </c>
      <c r="D61" s="77"/>
      <c r="E61" s="76">
        <f>SUM(E57:E60)</f>
        <v>0</v>
      </c>
      <c r="F61" s="206">
        <f>SUM(F57:F60)</f>
        <v>0</v>
      </c>
      <c r="G61" s="76">
        <f>SUM(G57:G60)</f>
        <v>0</v>
      </c>
      <c r="H61" s="76">
        <f>SUM(H50:H60)</f>
        <v>0</v>
      </c>
      <c r="I61" s="78">
        <f>SUM(F61:H61)</f>
        <v>0</v>
      </c>
      <c r="J61" s="76"/>
      <c r="K61" s="32"/>
    </row>
    <row r="62" spans="2:11" x14ac:dyDescent="0.35">
      <c r="B62" s="205" t="s">
        <v>187</v>
      </c>
      <c r="C62" s="206"/>
      <c r="D62" s="77"/>
      <c r="E62" s="76"/>
      <c r="F62" s="206"/>
      <c r="G62" s="76"/>
      <c r="H62" s="76"/>
      <c r="I62" s="78"/>
      <c r="J62" s="76"/>
      <c r="K62" s="32"/>
    </row>
    <row r="63" spans="2:11" ht="43.5" x14ac:dyDescent="0.35">
      <c r="B63" s="494" t="s">
        <v>188</v>
      </c>
      <c r="C63" s="206"/>
      <c r="D63" s="77"/>
      <c r="E63" s="76"/>
      <c r="F63" s="206"/>
      <c r="G63" s="76"/>
      <c r="H63" s="76"/>
      <c r="I63" s="78"/>
      <c r="J63" s="76"/>
      <c r="K63" s="32"/>
    </row>
    <row r="64" spans="2:11" x14ac:dyDescent="0.35">
      <c r="B64" s="210" t="s">
        <v>189</v>
      </c>
      <c r="C64" s="206"/>
      <c r="D64" s="77"/>
      <c r="E64" s="211">
        <f t="shared" ref="E64:E69" si="4">C64*D64</f>
        <v>0</v>
      </c>
      <c r="F64" s="206"/>
      <c r="G64" s="76"/>
      <c r="H64" s="76"/>
      <c r="I64" s="78"/>
      <c r="J64" s="76"/>
      <c r="K64" s="32"/>
    </row>
    <row r="65" spans="2:11" x14ac:dyDescent="0.35">
      <c r="B65" s="210" t="s">
        <v>190</v>
      </c>
      <c r="C65" s="206"/>
      <c r="D65" s="77"/>
      <c r="E65" s="211">
        <f t="shared" si="4"/>
        <v>0</v>
      </c>
      <c r="F65" s="206"/>
      <c r="G65" s="76"/>
      <c r="H65" s="76"/>
      <c r="I65" s="78"/>
      <c r="J65" s="76"/>
      <c r="K65" s="32"/>
    </row>
    <row r="66" spans="2:11" x14ac:dyDescent="0.35">
      <c r="B66" s="210" t="s">
        <v>191</v>
      </c>
      <c r="C66" s="150"/>
      <c r="D66" s="31"/>
      <c r="E66" s="212">
        <f t="shared" si="4"/>
        <v>0</v>
      </c>
      <c r="F66" s="150"/>
      <c r="G66" s="33"/>
      <c r="H66" s="33"/>
      <c r="I66" s="71"/>
      <c r="J66" s="33"/>
      <c r="K66" s="32"/>
    </row>
    <row r="67" spans="2:11" x14ac:dyDescent="0.35">
      <c r="B67" s="210" t="s">
        <v>192</v>
      </c>
      <c r="C67" s="151"/>
      <c r="D67" s="73"/>
      <c r="E67" s="33">
        <f t="shared" si="4"/>
        <v>0</v>
      </c>
      <c r="F67" s="150"/>
      <c r="G67" s="34"/>
      <c r="H67" s="34"/>
      <c r="I67" s="74"/>
      <c r="J67" s="34"/>
      <c r="K67" s="32"/>
    </row>
    <row r="68" spans="2:11" x14ac:dyDescent="0.35">
      <c r="B68" s="210" t="s">
        <v>193</v>
      </c>
      <c r="C68" s="151"/>
      <c r="D68" s="73"/>
      <c r="E68" s="33">
        <f t="shared" si="4"/>
        <v>0</v>
      </c>
      <c r="F68" s="150"/>
      <c r="G68" s="34"/>
      <c r="H68" s="34"/>
      <c r="I68" s="74"/>
      <c r="J68" s="34"/>
      <c r="K68" s="32"/>
    </row>
    <row r="69" spans="2:11" x14ac:dyDescent="0.35">
      <c r="B69" s="210" t="s">
        <v>194</v>
      </c>
      <c r="C69" s="151"/>
      <c r="D69" s="73"/>
      <c r="E69" s="33">
        <f t="shared" si="4"/>
        <v>0</v>
      </c>
      <c r="F69" s="150"/>
      <c r="G69" s="34"/>
      <c r="H69" s="34"/>
      <c r="I69" s="74"/>
      <c r="J69" s="34"/>
      <c r="K69" s="32"/>
    </row>
    <row r="70" spans="2:11" x14ac:dyDescent="0.35">
      <c r="B70" s="213" t="s">
        <v>173</v>
      </c>
      <c r="C70" s="151">
        <f>SUM(C64:C69)</f>
        <v>0</v>
      </c>
      <c r="D70" s="73"/>
      <c r="E70" s="33">
        <f>SUM(E64:E69)</f>
        <v>0</v>
      </c>
      <c r="F70" s="150">
        <f>SUM(F64:F69)</f>
        <v>0</v>
      </c>
      <c r="G70" s="34">
        <f>SUM(G64:G69)</f>
        <v>0</v>
      </c>
      <c r="H70" s="34">
        <f>SUM(H64:H69)</f>
        <v>0</v>
      </c>
      <c r="I70" s="78">
        <f>SUM(F70:H70)</f>
        <v>0</v>
      </c>
      <c r="J70" s="34"/>
      <c r="K70" s="32"/>
    </row>
    <row r="71" spans="2:11" x14ac:dyDescent="0.35">
      <c r="B71" s="201" t="s">
        <v>195</v>
      </c>
      <c r="C71" s="151"/>
      <c r="D71" s="73"/>
      <c r="E71" s="33"/>
      <c r="F71" s="150"/>
      <c r="G71" s="34"/>
      <c r="H71" s="34"/>
      <c r="I71" s="74"/>
      <c r="J71" s="34"/>
      <c r="K71" s="32"/>
    </row>
    <row r="72" spans="2:11" x14ac:dyDescent="0.35">
      <c r="B72" s="495" t="s">
        <v>196</v>
      </c>
      <c r="C72" s="151"/>
      <c r="D72" s="73"/>
      <c r="E72" s="33">
        <f>C72*D72</f>
        <v>0</v>
      </c>
      <c r="F72" s="150"/>
      <c r="G72" s="34"/>
      <c r="H72" s="34"/>
      <c r="I72" s="74"/>
      <c r="J72" s="34"/>
      <c r="K72" s="32"/>
    </row>
    <row r="73" spans="2:11" x14ac:dyDescent="0.35">
      <c r="B73" s="601" t="s">
        <v>197</v>
      </c>
      <c r="C73" s="151"/>
      <c r="D73" s="73"/>
      <c r="E73" s="33">
        <f>C73*D73</f>
        <v>0</v>
      </c>
      <c r="F73" s="150"/>
      <c r="G73" s="34"/>
      <c r="H73" s="34"/>
      <c r="I73" s="74"/>
      <c r="J73" s="34"/>
      <c r="K73" s="32"/>
    </row>
    <row r="74" spans="2:11" x14ac:dyDescent="0.35">
      <c r="B74" s="210" t="s">
        <v>191</v>
      </c>
      <c r="C74" s="151"/>
      <c r="D74" s="73"/>
      <c r="E74" s="33">
        <f>C74*D74</f>
        <v>0</v>
      </c>
      <c r="F74" s="150"/>
      <c r="G74" s="34"/>
      <c r="H74" s="34"/>
      <c r="I74" s="74"/>
      <c r="J74" s="34"/>
      <c r="K74" s="32"/>
    </row>
    <row r="75" spans="2:11" x14ac:dyDescent="0.35">
      <c r="B75" s="210" t="s">
        <v>198</v>
      </c>
      <c r="C75" s="151"/>
      <c r="D75" s="73"/>
      <c r="E75" s="33">
        <f>C75*D75</f>
        <v>0</v>
      </c>
      <c r="F75" s="150"/>
      <c r="G75" s="34"/>
      <c r="H75" s="34"/>
      <c r="I75" s="74"/>
      <c r="J75" s="34"/>
      <c r="K75" s="32"/>
    </row>
    <row r="76" spans="2:11" ht="15.65" customHeight="1" x14ac:dyDescent="0.35">
      <c r="B76" s="210" t="s">
        <v>199</v>
      </c>
      <c r="C76" s="151"/>
      <c r="D76" s="73"/>
      <c r="E76" s="33">
        <f>C76*D76</f>
        <v>0</v>
      </c>
      <c r="F76" s="150"/>
      <c r="G76" s="34"/>
      <c r="H76" s="34"/>
      <c r="I76" s="74"/>
      <c r="J76" s="34"/>
      <c r="K76" s="32"/>
    </row>
    <row r="77" spans="2:11" ht="15.65" customHeight="1" x14ac:dyDescent="0.35">
      <c r="B77" s="194" t="s">
        <v>173</v>
      </c>
      <c r="C77" s="151">
        <v>0</v>
      </c>
      <c r="D77" s="73"/>
      <c r="E77" s="33">
        <f t="shared" ref="E77:H77" si="5">SUM(E72:E76)</f>
        <v>0</v>
      </c>
      <c r="F77" s="150">
        <f t="shared" si="5"/>
        <v>0</v>
      </c>
      <c r="G77" s="34">
        <f t="shared" si="5"/>
        <v>0</v>
      </c>
      <c r="H77" s="34">
        <f t="shared" si="5"/>
        <v>0</v>
      </c>
      <c r="I77" s="78">
        <f>SUM(F77:H77)</f>
        <v>0</v>
      </c>
      <c r="J77" s="34"/>
      <c r="K77" s="32"/>
    </row>
    <row r="78" spans="2:11" ht="15.65" customHeight="1" x14ac:dyDescent="0.35">
      <c r="B78" s="194"/>
      <c r="C78" s="151"/>
      <c r="D78" s="73"/>
      <c r="E78" s="33"/>
      <c r="F78" s="150"/>
      <c r="G78" s="34"/>
      <c r="H78" s="34"/>
      <c r="I78" s="74"/>
      <c r="J78" s="34"/>
      <c r="K78" s="32"/>
    </row>
    <row r="79" spans="2:11" ht="15.65" customHeight="1" x14ac:dyDescent="0.35">
      <c r="B79" s="194" t="s">
        <v>173</v>
      </c>
      <c r="C79" s="206">
        <f>SUM(C77,C70,C61,C55,C48,C43)</f>
        <v>6000</v>
      </c>
      <c r="D79" s="77"/>
      <c r="E79" s="76">
        <f>SUM(E77,E70,E61,E55,E48,E43)</f>
        <v>72000</v>
      </c>
      <c r="F79" s="315">
        <f t="shared" ref="F79:G79" si="6">SUM(F77,F70,F61,F55,F48,F43)</f>
        <v>0</v>
      </c>
      <c r="G79" s="76">
        <f t="shared" si="6"/>
        <v>0</v>
      </c>
      <c r="H79" s="76">
        <f>SUM(H77,H70,H61,H55,H48,H43)</f>
        <v>0</v>
      </c>
      <c r="I79" s="78">
        <f>SUM(F79:H79)</f>
        <v>0</v>
      </c>
      <c r="J79" s="76"/>
      <c r="K79" s="32"/>
    </row>
    <row r="80" spans="2:11" ht="15.65" customHeight="1" x14ac:dyDescent="0.35">
      <c r="B80" s="63" t="s">
        <v>200</v>
      </c>
      <c r="C80" s="227"/>
      <c r="D80" s="89"/>
      <c r="E80" s="227">
        <f>SUM(E79)</f>
        <v>72000</v>
      </c>
      <c r="F80" s="311">
        <f>SUM(F79)/E79</f>
        <v>0</v>
      </c>
      <c r="G80" s="311">
        <f>SUM(G79)/E79</f>
        <v>0</v>
      </c>
      <c r="H80" s="311">
        <f>SUM(H79)/E79</f>
        <v>0</v>
      </c>
      <c r="I80" s="311">
        <f>SUM(F80:H80)</f>
        <v>0</v>
      </c>
      <c r="J80" s="86"/>
      <c r="K80" s="32"/>
    </row>
    <row r="81" spans="2:11" ht="15.65" customHeight="1" x14ac:dyDescent="0.35">
      <c r="B81" s="316" t="s">
        <v>201</v>
      </c>
      <c r="C81" s="227"/>
      <c r="D81" s="89"/>
      <c r="E81" s="227">
        <f>SUM(E79,E35)</f>
        <v>3072000</v>
      </c>
      <c r="F81" s="317">
        <f>SUM(F34+F79)</f>
        <v>0</v>
      </c>
      <c r="G81" s="318">
        <f t="shared" ref="G81:H81" si="7">SUM(G34+G79)</f>
        <v>300000</v>
      </c>
      <c r="H81" s="318">
        <f t="shared" si="7"/>
        <v>0</v>
      </c>
      <c r="I81" s="324">
        <f>SUM(F81+G81+H81)</f>
        <v>300000</v>
      </c>
      <c r="J81" s="86"/>
      <c r="K81" s="32"/>
    </row>
    <row r="82" spans="2:11" ht="15.65" customHeight="1" x14ac:dyDescent="0.35">
      <c r="B82" s="319" t="s">
        <v>202</v>
      </c>
      <c r="C82" s="320"/>
      <c r="D82" s="320"/>
      <c r="E82" s="320"/>
      <c r="F82" s="235">
        <f>SUM(F79,F34)/E81</f>
        <v>0</v>
      </c>
      <c r="G82" s="235">
        <f>SUM(G79,G34)/E81</f>
        <v>9.765625E-2</v>
      </c>
      <c r="H82" s="235">
        <f>SUM(H79,H34)/E81</f>
        <v>0</v>
      </c>
      <c r="I82" s="235">
        <f>F82+G82+H82</f>
        <v>9.765625E-2</v>
      </c>
      <c r="J82" s="306"/>
      <c r="K82" s="32"/>
    </row>
    <row r="83" spans="2:11" ht="15.65" customHeight="1" x14ac:dyDescent="0.35">
      <c r="B83" s="42"/>
      <c r="C83" s="269"/>
      <c r="D83" s="269"/>
      <c r="E83" s="269"/>
      <c r="F83" s="269"/>
      <c r="G83" s="269"/>
      <c r="H83" s="269"/>
      <c r="I83" s="269"/>
      <c r="J83" s="269"/>
    </row>
    <row r="84" spans="2:11" ht="15.65" customHeight="1" x14ac:dyDescent="0.35">
      <c r="B84" s="164"/>
      <c r="C84" s="30"/>
      <c r="D84" s="30"/>
      <c r="E84" s="30"/>
      <c r="F84" s="30"/>
      <c r="G84" s="30"/>
      <c r="H84" s="30"/>
      <c r="I84" s="30"/>
      <c r="J84" s="30"/>
    </row>
    <row r="85" spans="2:11" ht="15.65" customHeight="1" x14ac:dyDescent="0.35">
      <c r="B85" s="321"/>
      <c r="C85" s="33"/>
      <c r="D85" s="31"/>
      <c r="E85" s="33"/>
      <c r="F85" s="33"/>
      <c r="G85" s="33"/>
      <c r="H85" s="33"/>
      <c r="I85" s="33"/>
      <c r="J85" s="33"/>
    </row>
    <row r="86" spans="2:11" ht="15.65" customHeight="1" x14ac:dyDescent="0.35">
      <c r="B86" s="322"/>
      <c r="C86" s="33"/>
      <c r="D86" s="31"/>
      <c r="E86" s="33"/>
      <c r="F86" s="33"/>
      <c r="G86" s="33"/>
      <c r="H86" s="33"/>
      <c r="I86" s="33"/>
      <c r="J86" s="33"/>
    </row>
  </sheetData>
  <mergeCells count="1">
    <mergeCell ref="F12:I1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AD318-DF94-44A4-B586-E42011D8B180}">
  <dimension ref="A1:I78"/>
  <sheetViews>
    <sheetView topLeftCell="A48" workbookViewId="0">
      <selection activeCell="A76" sqref="A76"/>
    </sheetView>
  </sheetViews>
  <sheetFormatPr defaultColWidth="8.58203125" defaultRowHeight="15.5" x14ac:dyDescent="0.35"/>
  <cols>
    <col min="1" max="1" width="51.58203125" customWidth="1"/>
    <col min="2" max="8" width="17.58203125" customWidth="1"/>
  </cols>
  <sheetData>
    <row r="1" spans="1:8" ht="61.5" x14ac:dyDescent="1.35">
      <c r="A1" s="136"/>
      <c r="D1" s="137"/>
      <c r="E1" s="137"/>
      <c r="F1" s="137"/>
      <c r="G1" s="137"/>
    </row>
    <row r="3" spans="1:8" ht="17" x14ac:dyDescent="0.35">
      <c r="A3" s="501" t="s">
        <v>203</v>
      </c>
      <c r="B3" s="138"/>
      <c r="C3" s="138"/>
      <c r="D3" s="138"/>
      <c r="E3" s="138"/>
      <c r="F3" s="138"/>
      <c r="G3" s="138"/>
      <c r="H3" s="139"/>
    </row>
    <row r="4" spans="1:8" x14ac:dyDescent="0.35">
      <c r="A4" s="140" t="s">
        <v>204</v>
      </c>
      <c r="B4" s="141"/>
      <c r="C4" s="142" t="s">
        <v>205</v>
      </c>
      <c r="D4" s="88"/>
      <c r="E4" s="594" t="s">
        <v>155</v>
      </c>
      <c r="F4" s="594"/>
      <c r="G4" s="594"/>
      <c r="H4" s="595"/>
    </row>
    <row r="5" spans="1:8" x14ac:dyDescent="0.35">
      <c r="A5" s="64" t="s">
        <v>156</v>
      </c>
      <c r="B5" s="144" t="s">
        <v>157</v>
      </c>
      <c r="C5" s="144" t="s">
        <v>158</v>
      </c>
      <c r="D5" s="144" t="s">
        <v>159</v>
      </c>
      <c r="E5" s="145" t="s">
        <v>160</v>
      </c>
      <c r="F5" s="145" t="s">
        <v>161</v>
      </c>
      <c r="G5" s="145" t="s">
        <v>162</v>
      </c>
      <c r="H5" s="145" t="s">
        <v>163</v>
      </c>
    </row>
    <row r="6" spans="1:8" x14ac:dyDescent="0.35">
      <c r="A6" s="65"/>
      <c r="B6" s="30"/>
      <c r="C6" s="30"/>
      <c r="D6" s="30"/>
      <c r="E6" s="146"/>
      <c r="F6" s="29"/>
      <c r="G6" s="29"/>
      <c r="H6" s="147"/>
    </row>
    <row r="7" spans="1:8" x14ac:dyDescent="0.35">
      <c r="A7" s="67" t="s">
        <v>206</v>
      </c>
      <c r="B7" s="30"/>
      <c r="C7" s="30"/>
      <c r="D7" s="30"/>
      <c r="E7" s="148"/>
      <c r="F7" s="30"/>
      <c r="G7" s="30"/>
      <c r="H7" s="66"/>
    </row>
    <row r="8" spans="1:8" x14ac:dyDescent="0.35">
      <c r="A8" s="68"/>
      <c r="B8" s="30"/>
      <c r="C8" s="30"/>
      <c r="D8" s="30"/>
      <c r="E8" s="148"/>
      <c r="F8" s="30"/>
      <c r="G8" s="30"/>
      <c r="H8" s="66"/>
    </row>
    <row r="9" spans="1:8" x14ac:dyDescent="0.35">
      <c r="A9" s="69" t="s">
        <v>165</v>
      </c>
      <c r="B9" s="31"/>
      <c r="C9" s="31"/>
      <c r="D9" s="31"/>
      <c r="E9" s="149"/>
      <c r="F9" s="31"/>
      <c r="G9" s="31"/>
      <c r="H9" s="37"/>
    </row>
    <row r="10" spans="1:8" x14ac:dyDescent="0.35">
      <c r="A10" s="70" t="s">
        <v>166</v>
      </c>
      <c r="B10" s="33"/>
      <c r="C10" s="31"/>
      <c r="D10" s="33"/>
      <c r="E10" s="150"/>
      <c r="F10" s="33"/>
      <c r="G10" s="33"/>
      <c r="H10" s="71"/>
    </row>
    <row r="11" spans="1:8" x14ac:dyDescent="0.35">
      <c r="A11" s="72"/>
      <c r="B11" s="34"/>
      <c r="C11" s="73"/>
      <c r="D11" s="33">
        <f t="shared" ref="D11:D24" si="0">B11*C11</f>
        <v>0</v>
      </c>
      <c r="E11" s="151"/>
      <c r="F11" s="34"/>
      <c r="G11" s="34"/>
      <c r="H11" s="74"/>
    </row>
    <row r="12" spans="1:8" x14ac:dyDescent="0.35">
      <c r="A12" s="72"/>
      <c r="B12" s="34"/>
      <c r="C12" s="73"/>
      <c r="D12" s="33">
        <f t="shared" si="0"/>
        <v>0</v>
      </c>
      <c r="E12" s="151"/>
      <c r="F12" s="34"/>
      <c r="G12" s="34"/>
      <c r="H12" s="74"/>
    </row>
    <row r="13" spans="1:8" x14ac:dyDescent="0.35">
      <c r="A13" s="72"/>
      <c r="B13" s="34"/>
      <c r="C13" s="73"/>
      <c r="D13" s="33">
        <f t="shared" si="0"/>
        <v>0</v>
      </c>
      <c r="E13" s="151"/>
      <c r="F13" s="34"/>
      <c r="G13" s="34"/>
      <c r="H13" s="74"/>
    </row>
    <row r="14" spans="1:8" x14ac:dyDescent="0.35">
      <c r="A14" s="72"/>
      <c r="B14" s="34"/>
      <c r="C14" s="73"/>
      <c r="D14" s="33">
        <f t="shared" si="0"/>
        <v>0</v>
      </c>
      <c r="E14" s="151"/>
      <c r="F14" s="34"/>
      <c r="G14" s="34"/>
      <c r="H14" s="74"/>
    </row>
    <row r="15" spans="1:8" x14ac:dyDescent="0.35">
      <c r="A15" s="72"/>
      <c r="B15" s="34"/>
      <c r="C15" s="73"/>
      <c r="D15" s="33">
        <f t="shared" si="0"/>
        <v>0</v>
      </c>
      <c r="E15" s="151"/>
      <c r="F15" s="34"/>
      <c r="G15" s="34"/>
      <c r="H15" s="74"/>
    </row>
    <row r="16" spans="1:8" x14ac:dyDescent="0.35">
      <c r="A16" s="72"/>
      <c r="B16" s="34"/>
      <c r="C16" s="73"/>
      <c r="D16" s="33">
        <f t="shared" si="0"/>
        <v>0</v>
      </c>
      <c r="E16" s="151"/>
      <c r="F16" s="34"/>
      <c r="G16" s="34"/>
      <c r="H16" s="74"/>
    </row>
    <row r="17" spans="1:8" x14ac:dyDescent="0.35">
      <c r="A17" s="72"/>
      <c r="B17" s="34"/>
      <c r="C17" s="73"/>
      <c r="D17" s="33">
        <f t="shared" si="0"/>
        <v>0</v>
      </c>
      <c r="E17" s="151"/>
      <c r="F17" s="34"/>
      <c r="G17" s="34"/>
      <c r="H17" s="74"/>
    </row>
    <row r="18" spans="1:8" x14ac:dyDescent="0.35">
      <c r="A18" s="72"/>
      <c r="B18" s="34"/>
      <c r="C18" s="73"/>
      <c r="D18" s="33">
        <f t="shared" si="0"/>
        <v>0</v>
      </c>
      <c r="E18" s="151"/>
      <c r="F18" s="34"/>
      <c r="G18" s="34"/>
      <c r="H18" s="74"/>
    </row>
    <row r="19" spans="1:8" x14ac:dyDescent="0.35">
      <c r="A19" s="72"/>
      <c r="B19" s="34"/>
      <c r="C19" s="73"/>
      <c r="D19" s="33">
        <f t="shared" si="0"/>
        <v>0</v>
      </c>
      <c r="E19" s="151"/>
      <c r="F19" s="34"/>
      <c r="G19" s="34"/>
      <c r="H19" s="74"/>
    </row>
    <row r="20" spans="1:8" x14ac:dyDescent="0.35">
      <c r="A20" s="72"/>
      <c r="B20" s="34"/>
      <c r="C20" s="73"/>
      <c r="D20" s="33">
        <f t="shared" si="0"/>
        <v>0</v>
      </c>
      <c r="E20" s="151"/>
      <c r="F20" s="34"/>
      <c r="G20" s="34"/>
      <c r="H20" s="74"/>
    </row>
    <row r="21" spans="1:8" x14ac:dyDescent="0.35">
      <c r="A21" s="72"/>
      <c r="B21" s="34"/>
      <c r="C21" s="73"/>
      <c r="D21" s="33">
        <f t="shared" si="0"/>
        <v>0</v>
      </c>
      <c r="E21" s="151"/>
      <c r="F21" s="34"/>
      <c r="G21" s="34"/>
      <c r="H21" s="74"/>
    </row>
    <row r="22" spans="1:8" x14ac:dyDescent="0.35">
      <c r="A22" s="72"/>
      <c r="B22" s="34"/>
      <c r="C22" s="73"/>
      <c r="D22" s="33">
        <f t="shared" si="0"/>
        <v>0</v>
      </c>
      <c r="E22" s="151"/>
      <c r="F22" s="34"/>
      <c r="G22" s="34"/>
      <c r="H22" s="74"/>
    </row>
    <row r="23" spans="1:8" x14ac:dyDescent="0.35">
      <c r="A23" s="72"/>
      <c r="B23" s="34"/>
      <c r="C23" s="73"/>
      <c r="D23" s="33">
        <f t="shared" si="0"/>
        <v>0</v>
      </c>
      <c r="E23" s="151"/>
      <c r="F23" s="34"/>
      <c r="G23" s="34"/>
      <c r="H23" s="74"/>
    </row>
    <row r="24" spans="1:8" x14ac:dyDescent="0.35">
      <c r="A24" s="72"/>
      <c r="B24" s="34"/>
      <c r="C24" s="73"/>
      <c r="D24" s="33">
        <f t="shared" si="0"/>
        <v>0</v>
      </c>
      <c r="E24" s="151"/>
      <c r="F24" s="34"/>
      <c r="G24" s="34"/>
      <c r="H24" s="74"/>
    </row>
    <row r="25" spans="1:8" x14ac:dyDescent="0.35">
      <c r="A25" s="72"/>
      <c r="B25" s="34"/>
      <c r="C25" s="73"/>
      <c r="D25" s="33">
        <v>0</v>
      </c>
      <c r="E25" s="151"/>
      <c r="F25" s="34"/>
      <c r="G25" s="34"/>
      <c r="H25" s="74"/>
    </row>
    <row r="26" spans="1:8" x14ac:dyDescent="0.35">
      <c r="A26" s="75" t="s">
        <v>167</v>
      </c>
      <c r="B26" s="152"/>
      <c r="C26" s="153"/>
      <c r="D26" s="154">
        <f>SUM(D11:D25)</f>
        <v>0</v>
      </c>
      <c r="E26" s="152">
        <f>SUM(E11:E25)</f>
        <v>0</v>
      </c>
      <c r="F26" s="155">
        <f>SUM(F11:F25)</f>
        <v>0</v>
      </c>
      <c r="G26" s="155">
        <f>SUM(G11:G25)</f>
        <v>0</v>
      </c>
      <c r="H26" s="156"/>
    </row>
    <row r="27" spans="1:8" x14ac:dyDescent="0.35">
      <c r="A27" s="157" t="s">
        <v>207</v>
      </c>
      <c r="B27" s="158">
        <f>SUM(B20:B26)</f>
        <v>0</v>
      </c>
      <c r="C27" s="159"/>
      <c r="D27" s="160">
        <f>SUM(D11:D25)</f>
        <v>0</v>
      </c>
      <c r="E27" s="161" t="e">
        <f>E26/D26</f>
        <v>#DIV/0!</v>
      </c>
      <c r="F27" s="162" t="e">
        <f>F26/D26</f>
        <v>#DIV/0!</v>
      </c>
      <c r="G27" s="162" t="e">
        <f>G26/D26</f>
        <v>#DIV/0!</v>
      </c>
      <c r="H27" s="163" t="e">
        <f>E27+F27+G27</f>
        <v>#DIV/0!</v>
      </c>
    </row>
    <row r="28" spans="1:8" x14ac:dyDescent="0.35">
      <c r="A28" s="164"/>
      <c r="B28" s="30"/>
      <c r="C28" s="30"/>
      <c r="D28" s="30"/>
      <c r="E28" s="30"/>
      <c r="F28" s="30"/>
      <c r="G28" s="30"/>
      <c r="H28" s="30"/>
    </row>
    <row r="29" spans="1:8" x14ac:dyDescent="0.35">
      <c r="A29" s="165" t="s">
        <v>208</v>
      </c>
      <c r="B29" s="141"/>
      <c r="C29" s="142" t="s">
        <v>205</v>
      </c>
      <c r="D29" s="88"/>
      <c r="E29" s="592" t="s">
        <v>155</v>
      </c>
      <c r="F29" s="592"/>
      <c r="G29" s="592"/>
      <c r="H29" s="593"/>
    </row>
    <row r="30" spans="1:8" x14ac:dyDescent="0.35">
      <c r="A30" s="64" t="s">
        <v>156</v>
      </c>
      <c r="B30" s="144" t="s">
        <v>157</v>
      </c>
      <c r="C30" s="144" t="s">
        <v>158</v>
      </c>
      <c r="D30" s="144" t="s">
        <v>159</v>
      </c>
      <c r="E30" s="144" t="s">
        <v>160</v>
      </c>
      <c r="F30" s="144" t="s">
        <v>161</v>
      </c>
      <c r="G30" s="144" t="s">
        <v>162</v>
      </c>
      <c r="H30" s="144" t="s">
        <v>163</v>
      </c>
    </row>
    <row r="31" spans="1:8" x14ac:dyDescent="0.35">
      <c r="A31" s="65"/>
      <c r="B31" s="30"/>
      <c r="C31" s="30"/>
      <c r="D31" s="30"/>
      <c r="E31" s="146"/>
      <c r="F31" s="29"/>
      <c r="G31" s="29"/>
      <c r="H31" s="147"/>
    </row>
    <row r="32" spans="1:8" x14ac:dyDescent="0.35">
      <c r="A32" s="67" t="s">
        <v>206</v>
      </c>
      <c r="B32" s="30"/>
      <c r="C32" s="30"/>
      <c r="D32" s="30"/>
      <c r="E32" s="148"/>
      <c r="F32" s="30"/>
      <c r="G32" s="30"/>
      <c r="H32" s="66"/>
    </row>
    <row r="33" spans="1:8" x14ac:dyDescent="0.35">
      <c r="A33" s="68"/>
      <c r="B33" s="30"/>
      <c r="C33" s="30"/>
      <c r="D33" s="30"/>
      <c r="E33" s="148"/>
      <c r="F33" s="30"/>
      <c r="G33" s="30"/>
      <c r="H33" s="66"/>
    </row>
    <row r="34" spans="1:8" x14ac:dyDescent="0.35">
      <c r="A34" s="69" t="s">
        <v>165</v>
      </c>
      <c r="B34" s="31"/>
      <c r="C34" s="31"/>
      <c r="D34" s="31"/>
      <c r="E34" s="149"/>
      <c r="F34" s="31"/>
      <c r="G34" s="31"/>
      <c r="H34" s="37"/>
    </row>
    <row r="35" spans="1:8" x14ac:dyDescent="0.35">
      <c r="A35" s="70" t="s">
        <v>166</v>
      </c>
      <c r="B35" s="33"/>
      <c r="C35" s="31"/>
      <c r="D35" s="33"/>
      <c r="E35" s="150"/>
      <c r="F35" s="33"/>
      <c r="G35" s="33"/>
      <c r="H35" s="71"/>
    </row>
    <row r="36" spans="1:8" x14ac:dyDescent="0.35">
      <c r="A36" s="72"/>
      <c r="B36" s="34"/>
      <c r="C36" s="73"/>
      <c r="D36" s="33">
        <f t="shared" ref="D36:D49" si="1">B36*C36</f>
        <v>0</v>
      </c>
      <c r="E36" s="151"/>
      <c r="F36" s="34"/>
      <c r="G36" s="34"/>
      <c r="H36" s="74"/>
    </row>
    <row r="37" spans="1:8" x14ac:dyDescent="0.35">
      <c r="A37" s="72"/>
      <c r="B37" s="34"/>
      <c r="C37" s="73"/>
      <c r="D37" s="33">
        <f t="shared" si="1"/>
        <v>0</v>
      </c>
      <c r="E37" s="151"/>
      <c r="F37" s="34"/>
      <c r="G37" s="34"/>
      <c r="H37" s="74"/>
    </row>
    <row r="38" spans="1:8" x14ac:dyDescent="0.35">
      <c r="A38" s="72"/>
      <c r="B38" s="34"/>
      <c r="C38" s="73"/>
      <c r="D38" s="33">
        <f t="shared" si="1"/>
        <v>0</v>
      </c>
      <c r="E38" s="151"/>
      <c r="F38" s="34"/>
      <c r="G38" s="34"/>
      <c r="H38" s="74"/>
    </row>
    <row r="39" spans="1:8" x14ac:dyDescent="0.35">
      <c r="A39" s="72"/>
      <c r="B39" s="34"/>
      <c r="C39" s="73"/>
      <c r="D39" s="33">
        <f t="shared" si="1"/>
        <v>0</v>
      </c>
      <c r="E39" s="151"/>
      <c r="F39" s="34"/>
      <c r="G39" s="34"/>
      <c r="H39" s="74"/>
    </row>
    <row r="40" spans="1:8" x14ac:dyDescent="0.35">
      <c r="A40" s="72"/>
      <c r="B40" s="34"/>
      <c r="C40" s="73"/>
      <c r="D40" s="33">
        <f t="shared" si="1"/>
        <v>0</v>
      </c>
      <c r="E40" s="151"/>
      <c r="F40" s="34"/>
      <c r="G40" s="34"/>
      <c r="H40" s="74"/>
    </row>
    <row r="41" spans="1:8" x14ac:dyDescent="0.35">
      <c r="A41" s="72"/>
      <c r="B41" s="34"/>
      <c r="C41" s="73"/>
      <c r="D41" s="33">
        <f t="shared" si="1"/>
        <v>0</v>
      </c>
      <c r="E41" s="151"/>
      <c r="F41" s="34"/>
      <c r="G41" s="34"/>
      <c r="H41" s="74"/>
    </row>
    <row r="42" spans="1:8" x14ac:dyDescent="0.35">
      <c r="A42" s="72"/>
      <c r="B42" s="34"/>
      <c r="C42" s="73"/>
      <c r="D42" s="33">
        <f t="shared" si="1"/>
        <v>0</v>
      </c>
      <c r="E42" s="151"/>
      <c r="F42" s="34"/>
      <c r="G42" s="34"/>
      <c r="H42" s="74"/>
    </row>
    <row r="43" spans="1:8" x14ac:dyDescent="0.35">
      <c r="A43" s="72"/>
      <c r="B43" s="34"/>
      <c r="C43" s="73"/>
      <c r="D43" s="33">
        <f t="shared" si="1"/>
        <v>0</v>
      </c>
      <c r="E43" s="151"/>
      <c r="F43" s="34"/>
      <c r="G43" s="34"/>
      <c r="H43" s="74"/>
    </row>
    <row r="44" spans="1:8" x14ac:dyDescent="0.35">
      <c r="A44" s="72"/>
      <c r="B44" s="34"/>
      <c r="C44" s="73"/>
      <c r="D44" s="33">
        <f t="shared" si="1"/>
        <v>0</v>
      </c>
      <c r="E44" s="151"/>
      <c r="F44" s="34"/>
      <c r="G44" s="34"/>
      <c r="H44" s="74"/>
    </row>
    <row r="45" spans="1:8" x14ac:dyDescent="0.35">
      <c r="A45" s="72"/>
      <c r="B45" s="34"/>
      <c r="C45" s="73"/>
      <c r="D45" s="33">
        <f t="shared" si="1"/>
        <v>0</v>
      </c>
      <c r="E45" s="151"/>
      <c r="F45" s="34"/>
      <c r="G45" s="34"/>
      <c r="H45" s="74"/>
    </row>
    <row r="46" spans="1:8" x14ac:dyDescent="0.35">
      <c r="A46" s="72"/>
      <c r="B46" s="34"/>
      <c r="C46" s="73"/>
      <c r="D46" s="33">
        <f t="shared" si="1"/>
        <v>0</v>
      </c>
      <c r="E46" s="151"/>
      <c r="F46" s="34"/>
      <c r="G46" s="34"/>
      <c r="H46" s="74"/>
    </row>
    <row r="47" spans="1:8" x14ac:dyDescent="0.35">
      <c r="A47" s="72"/>
      <c r="B47" s="34"/>
      <c r="C47" s="73"/>
      <c r="D47" s="33">
        <f t="shared" si="1"/>
        <v>0</v>
      </c>
      <c r="E47" s="151"/>
      <c r="F47" s="34"/>
      <c r="G47" s="34"/>
      <c r="H47" s="74"/>
    </row>
    <row r="48" spans="1:8" x14ac:dyDescent="0.35">
      <c r="A48" s="72"/>
      <c r="B48" s="34"/>
      <c r="C48" s="73"/>
      <c r="D48" s="33">
        <f t="shared" si="1"/>
        <v>0</v>
      </c>
      <c r="E48" s="151"/>
      <c r="F48" s="34"/>
      <c r="G48" s="34"/>
      <c r="H48" s="74"/>
    </row>
    <row r="49" spans="1:8" x14ac:dyDescent="0.35">
      <c r="A49" s="72"/>
      <c r="B49" s="34"/>
      <c r="C49" s="73"/>
      <c r="D49" s="33">
        <f t="shared" si="1"/>
        <v>0</v>
      </c>
      <c r="E49" s="151"/>
      <c r="F49" s="34"/>
      <c r="G49" s="34"/>
      <c r="H49" s="74"/>
    </row>
    <row r="50" spans="1:8" x14ac:dyDescent="0.35">
      <c r="A50" s="72"/>
      <c r="B50" s="34"/>
      <c r="C50" s="73"/>
      <c r="D50" s="33">
        <v>0</v>
      </c>
      <c r="E50" s="151"/>
      <c r="F50" s="34"/>
      <c r="G50" s="34"/>
      <c r="H50" s="74"/>
    </row>
    <row r="51" spans="1:8" x14ac:dyDescent="0.35">
      <c r="A51" s="166" t="s">
        <v>167</v>
      </c>
      <c r="B51" s="152"/>
      <c r="C51" s="153"/>
      <c r="D51" s="154">
        <f>SUM(D36:D50)</f>
        <v>0</v>
      </c>
      <c r="E51" s="152">
        <f>SUM(E36:E50)</f>
        <v>0</v>
      </c>
      <c r="F51" s="155">
        <f>SUM(F36:F50)</f>
        <v>0</v>
      </c>
      <c r="G51" s="155">
        <f>SUM(G36:G50)</f>
        <v>0</v>
      </c>
      <c r="H51" s="156"/>
    </row>
    <row r="52" spans="1:8" x14ac:dyDescent="0.35">
      <c r="A52" s="157" t="s">
        <v>209</v>
      </c>
      <c r="B52" s="158">
        <f>SUM(B45:B51)</f>
        <v>0</v>
      </c>
      <c r="C52" s="159"/>
      <c r="D52" s="160">
        <f>SUM(D36:D50)</f>
        <v>0</v>
      </c>
      <c r="E52" s="161" t="e">
        <f>E51/D51</f>
        <v>#DIV/0!</v>
      </c>
      <c r="F52" s="162" t="e">
        <f>F51/D51</f>
        <v>#DIV/0!</v>
      </c>
      <c r="G52" s="162" t="e">
        <f>G51/D51</f>
        <v>#DIV/0!</v>
      </c>
      <c r="H52" s="163" t="e">
        <f>E52+F52+G52</f>
        <v>#DIV/0!</v>
      </c>
    </row>
    <row r="53" spans="1:8" x14ac:dyDescent="0.35">
      <c r="A53" s="167" t="s">
        <v>210</v>
      </c>
      <c r="B53" s="168"/>
      <c r="C53" s="143" t="s">
        <v>205</v>
      </c>
      <c r="D53" s="169"/>
      <c r="E53" s="170"/>
      <c r="F53" s="171" t="s">
        <v>155</v>
      </c>
      <c r="G53" s="170"/>
      <c r="H53" s="172"/>
    </row>
    <row r="54" spans="1:8" x14ac:dyDescent="0.35">
      <c r="A54" s="64" t="s">
        <v>156</v>
      </c>
      <c r="B54" s="144" t="s">
        <v>157</v>
      </c>
      <c r="C54" s="144" t="s">
        <v>158</v>
      </c>
      <c r="D54" s="144" t="s">
        <v>159</v>
      </c>
      <c r="E54" s="144" t="s">
        <v>160</v>
      </c>
      <c r="F54" s="144" t="s">
        <v>161</v>
      </c>
      <c r="G54" s="144" t="s">
        <v>162</v>
      </c>
      <c r="H54" s="144" t="s">
        <v>163</v>
      </c>
    </row>
    <row r="55" spans="1:8" x14ac:dyDescent="0.35">
      <c r="A55" s="65"/>
      <c r="B55" s="30"/>
      <c r="C55" s="30"/>
      <c r="D55" s="30"/>
      <c r="E55" s="146"/>
      <c r="F55" s="29"/>
      <c r="G55" s="29"/>
      <c r="H55" s="147"/>
    </row>
    <row r="56" spans="1:8" x14ac:dyDescent="0.35">
      <c r="A56" s="67" t="s">
        <v>206</v>
      </c>
      <c r="B56" s="30"/>
      <c r="C56" s="30"/>
      <c r="D56" s="30"/>
      <c r="E56" s="148"/>
      <c r="F56" s="30"/>
      <c r="G56" s="30"/>
      <c r="H56" s="66"/>
    </row>
    <row r="57" spans="1:8" x14ac:dyDescent="0.35">
      <c r="A57" s="68"/>
      <c r="B57" s="30"/>
      <c r="C57" s="30"/>
      <c r="D57" s="30"/>
      <c r="E57" s="148"/>
      <c r="F57" s="30"/>
      <c r="G57" s="30"/>
      <c r="H57" s="66"/>
    </row>
    <row r="58" spans="1:8" x14ac:dyDescent="0.35">
      <c r="A58" s="69" t="s">
        <v>165</v>
      </c>
      <c r="B58" s="31"/>
      <c r="C58" s="31"/>
      <c r="D58" s="31"/>
      <c r="E58" s="149"/>
      <c r="F58" s="31"/>
      <c r="G58" s="31"/>
      <c r="H58" s="37"/>
    </row>
    <row r="59" spans="1:8" x14ac:dyDescent="0.35">
      <c r="A59" s="70" t="s">
        <v>166</v>
      </c>
      <c r="B59" s="33"/>
      <c r="C59" s="31"/>
      <c r="D59" s="33"/>
      <c r="E59" s="150"/>
      <c r="F59" s="33"/>
      <c r="G59" s="33"/>
      <c r="H59" s="71"/>
    </row>
    <row r="60" spans="1:8" x14ac:dyDescent="0.35">
      <c r="A60" s="72"/>
      <c r="B60" s="34"/>
      <c r="C60" s="73"/>
      <c r="D60" s="33">
        <f t="shared" ref="D60:D73" si="2">B60*C60</f>
        <v>0</v>
      </c>
      <c r="E60" s="151"/>
      <c r="F60" s="34"/>
      <c r="G60" s="34"/>
      <c r="H60" s="74"/>
    </row>
    <row r="61" spans="1:8" x14ac:dyDescent="0.35">
      <c r="A61" s="72"/>
      <c r="B61" s="34"/>
      <c r="C61" s="73"/>
      <c r="D61" s="33">
        <f t="shared" si="2"/>
        <v>0</v>
      </c>
      <c r="E61" s="151"/>
      <c r="F61" s="34"/>
      <c r="G61" s="34"/>
      <c r="H61" s="74"/>
    </row>
    <row r="62" spans="1:8" x14ac:dyDescent="0.35">
      <c r="A62" s="72"/>
      <c r="B62" s="34"/>
      <c r="C62" s="73"/>
      <c r="D62" s="33">
        <f t="shared" si="2"/>
        <v>0</v>
      </c>
      <c r="E62" s="151"/>
      <c r="F62" s="34"/>
      <c r="G62" s="34"/>
      <c r="H62" s="74"/>
    </row>
    <row r="63" spans="1:8" x14ac:dyDescent="0.35">
      <c r="A63" s="72"/>
      <c r="B63" s="34"/>
      <c r="C63" s="73"/>
      <c r="D63" s="33">
        <f t="shared" si="2"/>
        <v>0</v>
      </c>
      <c r="E63" s="151"/>
      <c r="F63" s="34"/>
      <c r="G63" s="34"/>
      <c r="H63" s="74"/>
    </row>
    <row r="64" spans="1:8" x14ac:dyDescent="0.35">
      <c r="A64" s="72"/>
      <c r="B64" s="34">
        <v>300000</v>
      </c>
      <c r="C64" s="73">
        <v>1</v>
      </c>
      <c r="D64" s="33">
        <f t="shared" si="2"/>
        <v>300000</v>
      </c>
      <c r="E64" s="151">
        <v>300000</v>
      </c>
      <c r="F64" s="34"/>
      <c r="G64" s="34"/>
      <c r="H64" s="74"/>
    </row>
    <row r="65" spans="1:9" x14ac:dyDescent="0.35">
      <c r="A65" s="72"/>
      <c r="B65" s="34"/>
      <c r="C65" s="73"/>
      <c r="D65" s="33">
        <f t="shared" si="2"/>
        <v>0</v>
      </c>
      <c r="E65" s="151"/>
      <c r="F65" s="34"/>
      <c r="G65" s="34"/>
      <c r="H65" s="74"/>
    </row>
    <row r="66" spans="1:9" x14ac:dyDescent="0.35">
      <c r="A66" s="72"/>
      <c r="B66" s="34"/>
      <c r="C66" s="73"/>
      <c r="D66" s="33">
        <f t="shared" si="2"/>
        <v>0</v>
      </c>
      <c r="E66" s="151"/>
      <c r="F66" s="34"/>
      <c r="G66" s="34"/>
      <c r="H66" s="74"/>
    </row>
    <row r="67" spans="1:9" x14ac:dyDescent="0.35">
      <c r="A67" s="72"/>
      <c r="B67" s="34"/>
      <c r="C67" s="73"/>
      <c r="D67" s="33">
        <f t="shared" si="2"/>
        <v>0</v>
      </c>
      <c r="E67" s="151"/>
      <c r="F67" s="34"/>
      <c r="G67" s="34"/>
      <c r="H67" s="74"/>
    </row>
    <row r="68" spans="1:9" x14ac:dyDescent="0.35">
      <c r="A68" s="72"/>
      <c r="B68" s="34"/>
      <c r="C68" s="73"/>
      <c r="D68" s="33">
        <f t="shared" si="2"/>
        <v>0</v>
      </c>
      <c r="E68" s="151"/>
      <c r="F68" s="34"/>
      <c r="G68" s="34"/>
      <c r="H68" s="74"/>
    </row>
    <row r="69" spans="1:9" x14ac:dyDescent="0.35">
      <c r="A69" s="72"/>
      <c r="B69" s="34"/>
      <c r="C69" s="73"/>
      <c r="D69" s="33">
        <f t="shared" si="2"/>
        <v>0</v>
      </c>
      <c r="E69" s="151"/>
      <c r="F69" s="34"/>
      <c r="G69" s="34"/>
      <c r="H69" s="74"/>
    </row>
    <row r="70" spans="1:9" x14ac:dyDescent="0.35">
      <c r="A70" s="72"/>
      <c r="B70" s="34"/>
      <c r="C70" s="73"/>
      <c r="D70" s="33">
        <f t="shared" si="2"/>
        <v>0</v>
      </c>
      <c r="E70" s="151"/>
      <c r="F70" s="34"/>
      <c r="G70" s="34"/>
      <c r="H70" s="74"/>
    </row>
    <row r="71" spans="1:9" x14ac:dyDescent="0.35">
      <c r="A71" s="72"/>
      <c r="B71" s="34"/>
      <c r="C71" s="73"/>
      <c r="D71" s="33">
        <f t="shared" si="2"/>
        <v>0</v>
      </c>
      <c r="E71" s="151"/>
      <c r="F71" s="34"/>
      <c r="G71" s="34"/>
      <c r="H71" s="74"/>
    </row>
    <row r="72" spans="1:9" x14ac:dyDescent="0.35">
      <c r="A72" s="72"/>
      <c r="B72" s="34"/>
      <c r="C72" s="73"/>
      <c r="D72" s="33">
        <f t="shared" si="2"/>
        <v>0</v>
      </c>
      <c r="E72" s="151"/>
      <c r="F72" s="34"/>
      <c r="G72" s="34"/>
      <c r="H72" s="74"/>
    </row>
    <row r="73" spans="1:9" x14ac:dyDescent="0.35">
      <c r="A73" s="72"/>
      <c r="B73" s="34"/>
      <c r="C73" s="73"/>
      <c r="D73" s="33">
        <f t="shared" si="2"/>
        <v>0</v>
      </c>
      <c r="E73" s="151"/>
      <c r="F73" s="34"/>
      <c r="G73" s="34"/>
      <c r="H73" s="74"/>
    </row>
    <row r="74" spans="1:9" x14ac:dyDescent="0.35">
      <c r="A74" s="72"/>
      <c r="B74" s="34"/>
      <c r="C74" s="73"/>
      <c r="D74" s="33">
        <v>0</v>
      </c>
      <c r="E74" s="151"/>
      <c r="F74" s="34"/>
      <c r="G74" s="34"/>
      <c r="H74" s="74"/>
    </row>
    <row r="75" spans="1:9" x14ac:dyDescent="0.35">
      <c r="A75" s="72"/>
      <c r="B75" s="34"/>
      <c r="C75" s="73"/>
      <c r="D75" s="33">
        <f>SUM(D59:D73)</f>
        <v>300000</v>
      </c>
      <c r="E75" s="151">
        <f>SUM(E59:E73)</f>
        <v>300000</v>
      </c>
      <c r="F75" s="34">
        <f>SUM(F59:F73)</f>
        <v>0</v>
      </c>
      <c r="G75" s="34">
        <f>SUM(G59:G73)</f>
        <v>0</v>
      </c>
      <c r="H75" s="74">
        <f>SUM(E75:G75)</f>
        <v>300000</v>
      </c>
    </row>
    <row r="76" spans="1:9" x14ac:dyDescent="0.35">
      <c r="A76" s="173" t="s">
        <v>211</v>
      </c>
      <c r="B76" s="158">
        <f ca="1">SUM(B69:B77)</f>
        <v>0</v>
      </c>
      <c r="C76" s="159"/>
      <c r="D76" s="160">
        <f>SUM(D60:D74)</f>
        <v>300000</v>
      </c>
      <c r="E76" s="174">
        <f>E77/D77</f>
        <v>1</v>
      </c>
      <c r="F76" s="162">
        <f>F77/D77</f>
        <v>0</v>
      </c>
      <c r="G76" s="162">
        <f>G77/D77</f>
        <v>0</v>
      </c>
      <c r="H76" s="163">
        <f>(E76+F76+G76)/D76</f>
        <v>3.3333333333333333E-6</v>
      </c>
    </row>
    <row r="77" spans="1:9" x14ac:dyDescent="0.35">
      <c r="A77" s="75" t="s">
        <v>212</v>
      </c>
      <c r="B77" s="34"/>
      <c r="C77" s="73"/>
      <c r="D77" s="33">
        <f>SUM(D75,D52,D27)</f>
        <v>300000</v>
      </c>
      <c r="E77" s="151">
        <f>SUM(E75,E51,E26)</f>
        <v>300000</v>
      </c>
      <c r="F77" s="34">
        <f>SUM(F75,F51,F26)</f>
        <v>0</v>
      </c>
      <c r="G77" s="34">
        <f>SUM(G75,G51,G26)</f>
        <v>0</v>
      </c>
      <c r="H77" s="74">
        <f>SUM(E77+F77+G77)</f>
        <v>300000</v>
      </c>
    </row>
    <row r="78" spans="1:9" ht="19.5" x14ac:dyDescent="0.45">
      <c r="A78" s="175" t="s">
        <v>213</v>
      </c>
      <c r="B78" s="176"/>
      <c r="C78" s="177"/>
      <c r="D78" s="178">
        <f>SUM(D76,D52,D27)</f>
        <v>300000</v>
      </c>
      <c r="E78" s="179">
        <f>SUM(E77)/D78</f>
        <v>1</v>
      </c>
      <c r="F78" s="180">
        <f>SUM(F77)/D78</f>
        <v>0</v>
      </c>
      <c r="G78" s="180">
        <f>SUM(G77)/D78</f>
        <v>0</v>
      </c>
      <c r="H78" s="181">
        <f>SUM(E78,F78,G78)</f>
        <v>1</v>
      </c>
      <c r="I78" s="182"/>
    </row>
  </sheetData>
  <mergeCells count="2">
    <mergeCell ref="E4:H4"/>
    <mergeCell ref="E29:H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05746-3FDD-44CF-B7B4-51B765FBB893}">
  <dimension ref="A1:M48"/>
  <sheetViews>
    <sheetView topLeftCell="G1" workbookViewId="0">
      <selection activeCell="G51" sqref="G51"/>
    </sheetView>
  </sheetViews>
  <sheetFormatPr defaultColWidth="8.58203125" defaultRowHeight="15.5" x14ac:dyDescent="0.35"/>
  <cols>
    <col min="1" max="1" width="51.08203125" customWidth="1"/>
    <col min="2" max="8" width="17.58203125" customWidth="1"/>
    <col min="9" max="9" width="41.5" customWidth="1"/>
    <col min="12" max="12" width="48" customWidth="1"/>
    <col min="13" max="13" width="49.75" customWidth="1"/>
  </cols>
  <sheetData>
    <row r="1" spans="1:13" ht="171.75" customHeight="1" x14ac:dyDescent="0.35">
      <c r="A1" s="183"/>
    </row>
    <row r="2" spans="1:13" x14ac:dyDescent="0.35">
      <c r="A2" s="502" t="s">
        <v>214</v>
      </c>
      <c r="B2" s="184"/>
      <c r="C2" s="185" t="s">
        <v>205</v>
      </c>
      <c r="D2" s="186"/>
      <c r="E2" s="187"/>
      <c r="F2" s="185" t="s">
        <v>155</v>
      </c>
      <c r="G2" s="187"/>
      <c r="H2" s="186"/>
      <c r="I2" s="225" t="s">
        <v>150</v>
      </c>
    </row>
    <row r="3" spans="1:13" ht="57.75" customHeight="1" x14ac:dyDescent="0.35">
      <c r="A3" s="188" t="s">
        <v>156</v>
      </c>
      <c r="B3" s="141" t="s">
        <v>157</v>
      </c>
      <c r="C3" s="89" t="s">
        <v>158</v>
      </c>
      <c r="D3" s="36" t="s">
        <v>159</v>
      </c>
      <c r="E3" s="89" t="s">
        <v>160</v>
      </c>
      <c r="F3" s="141" t="s">
        <v>161</v>
      </c>
      <c r="G3" s="89" t="s">
        <v>162</v>
      </c>
      <c r="H3" s="88" t="s">
        <v>163</v>
      </c>
      <c r="I3" s="476"/>
    </row>
    <row r="4" spans="1:13" x14ac:dyDescent="0.35">
      <c r="A4" s="189" t="s">
        <v>171</v>
      </c>
      <c r="B4" s="150"/>
      <c r="C4" s="79"/>
      <c r="D4" s="33"/>
      <c r="E4" s="190"/>
      <c r="F4" s="33"/>
      <c r="G4" s="191"/>
      <c r="H4" s="71"/>
      <c r="I4" s="477"/>
    </row>
    <row r="5" spans="1:13" ht="51" customHeight="1" x14ac:dyDescent="0.35">
      <c r="A5" s="492" t="s">
        <v>172</v>
      </c>
      <c r="B5" s="150"/>
      <c r="C5" s="79"/>
      <c r="D5" s="33"/>
      <c r="E5" s="190"/>
      <c r="F5" s="33"/>
      <c r="G5" s="191"/>
      <c r="H5" s="71"/>
      <c r="I5" s="478"/>
    </row>
    <row r="6" spans="1:13" x14ac:dyDescent="0.35">
      <c r="A6" s="189"/>
      <c r="B6" s="150"/>
      <c r="C6" s="79"/>
      <c r="D6" s="33"/>
      <c r="E6" s="190"/>
      <c r="F6" s="33"/>
      <c r="G6" s="191"/>
      <c r="H6" s="71"/>
      <c r="I6" s="478"/>
    </row>
    <row r="7" spans="1:13" x14ac:dyDescent="0.35">
      <c r="A7" s="493" t="s">
        <v>215</v>
      </c>
      <c r="B7" s="150"/>
      <c r="C7" s="79"/>
      <c r="D7" s="33">
        <f>B7*C7</f>
        <v>0</v>
      </c>
      <c r="E7" s="190"/>
      <c r="F7" s="33"/>
      <c r="G7" s="191"/>
      <c r="H7" s="71"/>
      <c r="I7" s="478"/>
    </row>
    <row r="8" spans="1:13" ht="84.75" customHeight="1" x14ac:dyDescent="0.35">
      <c r="A8" s="493" t="s">
        <v>152</v>
      </c>
      <c r="B8" s="151"/>
      <c r="C8" s="192"/>
      <c r="D8" s="33">
        <f>B8*C8</f>
        <v>0</v>
      </c>
      <c r="E8" s="190"/>
      <c r="F8" s="34"/>
      <c r="G8" s="193"/>
      <c r="H8" s="74"/>
      <c r="I8" s="478"/>
    </row>
    <row r="9" spans="1:13" x14ac:dyDescent="0.35">
      <c r="A9" s="194" t="s">
        <v>173</v>
      </c>
      <c r="B9" s="195">
        <f>SUM(B8)</f>
        <v>0</v>
      </c>
      <c r="C9" s="196">
        <f>SUM(C8)</f>
        <v>0</v>
      </c>
      <c r="D9" s="197">
        <f>SUM(D7:D8)</f>
        <v>0</v>
      </c>
      <c r="E9" s="198">
        <f>E8</f>
        <v>0</v>
      </c>
      <c r="F9" s="197">
        <f>SUM(F5:F8)</f>
        <v>0</v>
      </c>
      <c r="G9" s="199">
        <f>SUM(G5:G8)</f>
        <v>0</v>
      </c>
      <c r="H9" s="200">
        <f>SUM(H5:H8)</f>
        <v>0</v>
      </c>
      <c r="I9" s="478"/>
      <c r="L9" s="509"/>
      <c r="M9" s="509"/>
    </row>
    <row r="10" spans="1:13" x14ac:dyDescent="0.35">
      <c r="A10" s="201" t="s">
        <v>174</v>
      </c>
      <c r="B10" s="150"/>
      <c r="C10" s="79"/>
      <c r="D10" s="33"/>
      <c r="E10" s="190"/>
      <c r="F10" s="33"/>
      <c r="G10" s="191"/>
      <c r="H10" s="71"/>
      <c r="I10" s="478"/>
      <c r="L10" s="509"/>
      <c r="M10" s="509"/>
    </row>
    <row r="11" spans="1:13" ht="60.75" customHeight="1" x14ac:dyDescent="0.35">
      <c r="A11" s="494" t="s">
        <v>175</v>
      </c>
      <c r="B11" s="151"/>
      <c r="C11" s="192"/>
      <c r="D11" s="33">
        <f>B11*C11</f>
        <v>0</v>
      </c>
      <c r="E11" s="190"/>
      <c r="F11" s="34"/>
      <c r="G11" s="193"/>
      <c r="H11" s="74"/>
      <c r="I11" s="478"/>
      <c r="L11" s="509"/>
      <c r="M11" s="509"/>
    </row>
    <row r="12" spans="1:13" x14ac:dyDescent="0.35">
      <c r="A12" s="202"/>
      <c r="B12" s="151"/>
      <c r="C12" s="192"/>
      <c r="D12" s="33">
        <f>B12*C12</f>
        <v>0</v>
      </c>
      <c r="E12" s="190"/>
      <c r="F12" s="34"/>
      <c r="G12" s="193"/>
      <c r="H12" s="74"/>
      <c r="I12" s="478"/>
      <c r="L12" s="509"/>
      <c r="M12" s="509"/>
    </row>
    <row r="13" spans="1:13" x14ac:dyDescent="0.35">
      <c r="A13" s="202"/>
      <c r="B13" s="151"/>
      <c r="C13" s="192"/>
      <c r="D13" s="33">
        <f>B13*C13</f>
        <v>0</v>
      </c>
      <c r="E13" s="190"/>
      <c r="F13" s="34"/>
      <c r="G13" s="193"/>
      <c r="H13" s="74"/>
      <c r="I13" s="478"/>
      <c r="L13" s="509"/>
      <c r="M13" s="509"/>
    </row>
    <row r="14" spans="1:13" x14ac:dyDescent="0.35">
      <c r="A14" s="194" t="s">
        <v>173</v>
      </c>
      <c r="B14" s="195">
        <f>SUM(B11:B13)</f>
        <v>0</v>
      </c>
      <c r="C14" s="196">
        <f>SUM(C11:C13)</f>
        <v>0</v>
      </c>
      <c r="D14" s="197">
        <f>SUM(D11:D13)</f>
        <v>0</v>
      </c>
      <c r="E14" s="198">
        <f>SUM(E11:E13)</f>
        <v>0</v>
      </c>
      <c r="F14" s="197">
        <f>SUM(F11:F13)</f>
        <v>0</v>
      </c>
      <c r="G14" s="199">
        <f t="shared" ref="G14:H14" si="0">SUM(G11:G13)</f>
        <v>0</v>
      </c>
      <c r="H14" s="200">
        <f t="shared" si="0"/>
        <v>0</v>
      </c>
      <c r="I14" s="478"/>
      <c r="L14" s="509"/>
      <c r="M14" s="509"/>
    </row>
    <row r="15" spans="1:13" x14ac:dyDescent="0.35">
      <c r="A15" s="201" t="s">
        <v>176</v>
      </c>
      <c r="B15" s="150"/>
      <c r="C15" s="79"/>
      <c r="D15" s="33"/>
      <c r="E15" s="190"/>
      <c r="F15" s="33"/>
      <c r="G15" s="191"/>
      <c r="H15" s="71"/>
      <c r="I15" s="478"/>
      <c r="L15" s="509"/>
      <c r="M15" s="509"/>
    </row>
    <row r="16" spans="1:13" ht="51" customHeight="1" x14ac:dyDescent="0.35">
      <c r="A16" s="494" t="s">
        <v>177</v>
      </c>
      <c r="B16" s="150"/>
      <c r="C16" s="79"/>
      <c r="D16" s="33"/>
      <c r="E16" s="190"/>
      <c r="F16" s="33"/>
      <c r="G16" s="191"/>
      <c r="H16" s="71"/>
      <c r="I16" s="478"/>
    </row>
    <row r="17" spans="1:9" x14ac:dyDescent="0.35">
      <c r="A17" s="202" t="s">
        <v>178</v>
      </c>
      <c r="B17" s="151">
        <v>4500</v>
      </c>
      <c r="C17" s="192">
        <v>12</v>
      </c>
      <c r="D17" s="33">
        <f>B17*C17</f>
        <v>54000</v>
      </c>
      <c r="E17" s="190"/>
      <c r="F17" s="34"/>
      <c r="G17" s="193"/>
      <c r="H17" s="74"/>
      <c r="I17" s="478"/>
    </row>
    <row r="18" spans="1:9" x14ac:dyDescent="0.35">
      <c r="A18" s="493" t="s">
        <v>179</v>
      </c>
      <c r="B18" s="151"/>
      <c r="C18" s="192"/>
      <c r="D18" s="33">
        <f>B18*C18</f>
        <v>0</v>
      </c>
      <c r="E18" s="190"/>
      <c r="F18" s="34"/>
      <c r="G18" s="193"/>
      <c r="H18" s="74"/>
      <c r="I18" s="478"/>
    </row>
    <row r="19" spans="1:9" x14ac:dyDescent="0.35">
      <c r="A19" s="202" t="s">
        <v>216</v>
      </c>
      <c r="B19" s="151"/>
      <c r="C19" s="192"/>
      <c r="D19" s="33">
        <f>B19*C19</f>
        <v>0</v>
      </c>
      <c r="E19" s="190"/>
      <c r="F19" s="34"/>
      <c r="G19" s="193"/>
      <c r="H19" s="74"/>
      <c r="I19" s="478"/>
    </row>
    <row r="20" spans="1:9" x14ac:dyDescent="0.35">
      <c r="A20" s="202" t="s">
        <v>181</v>
      </c>
      <c r="B20" s="151"/>
      <c r="C20" s="192"/>
      <c r="D20" s="33">
        <f>B20*C20</f>
        <v>0</v>
      </c>
      <c r="E20" s="190"/>
      <c r="F20" s="34"/>
      <c r="G20" s="193"/>
      <c r="H20" s="74"/>
      <c r="I20" s="478"/>
    </row>
    <row r="21" spans="1:9" x14ac:dyDescent="0.35">
      <c r="A21" s="194" t="s">
        <v>173</v>
      </c>
      <c r="B21" s="195">
        <f>SUM(B16:B20)</f>
        <v>4500</v>
      </c>
      <c r="C21" s="196">
        <f t="shared" ref="C21:H21" si="1">SUM(C16:C20)</f>
        <v>12</v>
      </c>
      <c r="D21" s="197">
        <f t="shared" si="1"/>
        <v>54000</v>
      </c>
      <c r="E21" s="198">
        <f t="shared" si="1"/>
        <v>0</v>
      </c>
      <c r="F21" s="197">
        <f t="shared" si="1"/>
        <v>0</v>
      </c>
      <c r="G21" s="199">
        <f t="shared" si="1"/>
        <v>0</v>
      </c>
      <c r="H21" s="200">
        <f t="shared" si="1"/>
        <v>0</v>
      </c>
      <c r="I21" s="478"/>
    </row>
    <row r="22" spans="1:9" ht="45" customHeight="1" x14ac:dyDescent="0.35">
      <c r="A22" s="494" t="s">
        <v>182</v>
      </c>
      <c r="B22" s="151"/>
      <c r="C22" s="192"/>
      <c r="D22" s="33"/>
      <c r="E22" s="190"/>
      <c r="F22" s="34"/>
      <c r="G22" s="193"/>
      <c r="H22" s="74"/>
      <c r="I22" s="478"/>
    </row>
    <row r="23" spans="1:9" x14ac:dyDescent="0.35">
      <c r="A23" s="203" t="s">
        <v>183</v>
      </c>
      <c r="B23" s="151"/>
      <c r="C23" s="192"/>
      <c r="D23" s="33">
        <f>B23*C23</f>
        <v>0</v>
      </c>
      <c r="E23" s="190"/>
      <c r="F23" s="34"/>
      <c r="G23" s="193"/>
      <c r="H23" s="74"/>
      <c r="I23" s="478"/>
    </row>
    <row r="24" spans="1:9" x14ac:dyDescent="0.35">
      <c r="A24" s="203" t="s">
        <v>184</v>
      </c>
      <c r="B24" s="151"/>
      <c r="C24" s="192"/>
      <c r="D24" s="33">
        <f>B24*C24</f>
        <v>0</v>
      </c>
      <c r="E24" s="190"/>
      <c r="F24" s="34"/>
      <c r="G24" s="193"/>
      <c r="H24" s="74"/>
      <c r="I24" s="478"/>
    </row>
    <row r="25" spans="1:9" x14ac:dyDescent="0.35">
      <c r="A25" s="203" t="s">
        <v>185</v>
      </c>
      <c r="B25" s="151"/>
      <c r="C25" s="192"/>
      <c r="D25" s="33">
        <f>B25*C25</f>
        <v>0</v>
      </c>
      <c r="E25" s="190"/>
      <c r="F25" s="34"/>
      <c r="G25" s="193"/>
      <c r="H25" s="74"/>
      <c r="I25" s="478"/>
    </row>
    <row r="26" spans="1:9" x14ac:dyDescent="0.35">
      <c r="A26" s="204" t="s">
        <v>186</v>
      </c>
      <c r="B26" s="151"/>
      <c r="C26" s="192"/>
      <c r="D26" s="33">
        <f>B26*C26</f>
        <v>0</v>
      </c>
      <c r="E26" s="190"/>
      <c r="F26" s="34"/>
      <c r="G26" s="193"/>
      <c r="H26" s="74"/>
      <c r="I26" s="478"/>
    </row>
    <row r="27" spans="1:9" x14ac:dyDescent="0.35">
      <c r="A27" s="194" t="s">
        <v>173</v>
      </c>
      <c r="B27" s="195">
        <f>SUM(B23:B26)</f>
        <v>0</v>
      </c>
      <c r="C27" s="196">
        <f t="shared" ref="C27:H27" si="2">SUM(C23:C26)</f>
        <v>0</v>
      </c>
      <c r="D27" s="197">
        <f t="shared" si="2"/>
        <v>0</v>
      </c>
      <c r="E27" s="198">
        <f t="shared" si="2"/>
        <v>0</v>
      </c>
      <c r="F27" s="197">
        <f t="shared" si="2"/>
        <v>0</v>
      </c>
      <c r="G27" s="199">
        <f t="shared" si="2"/>
        <v>0</v>
      </c>
      <c r="H27" s="200">
        <f t="shared" si="2"/>
        <v>0</v>
      </c>
      <c r="I27" s="478"/>
    </row>
    <row r="28" spans="1:9" x14ac:dyDescent="0.35">
      <c r="A28" s="205" t="s">
        <v>187</v>
      </c>
      <c r="B28" s="206"/>
      <c r="C28" s="207"/>
      <c r="D28" s="76"/>
      <c r="E28" s="208"/>
      <c r="F28" s="76"/>
      <c r="G28" s="209"/>
      <c r="H28" s="78"/>
      <c r="I28" s="478"/>
    </row>
    <row r="29" spans="1:9" ht="58.5" customHeight="1" x14ac:dyDescent="0.35">
      <c r="A29" s="494" t="s">
        <v>188</v>
      </c>
      <c r="B29" s="206"/>
      <c r="C29" s="207"/>
      <c r="D29" s="76"/>
      <c r="E29" s="208"/>
      <c r="F29" s="76"/>
      <c r="G29" s="209"/>
      <c r="H29" s="78"/>
      <c r="I29" s="478"/>
    </row>
    <row r="30" spans="1:9" x14ac:dyDescent="0.35">
      <c r="A30" s="210" t="s">
        <v>189</v>
      </c>
      <c r="B30" s="206"/>
      <c r="C30" s="207"/>
      <c r="D30" s="211">
        <f t="shared" ref="D30:D35" si="3">B30*C30</f>
        <v>0</v>
      </c>
      <c r="E30" s="208"/>
      <c r="F30" s="76"/>
      <c r="G30" s="209"/>
      <c r="H30" s="78"/>
      <c r="I30" s="478"/>
    </row>
    <row r="31" spans="1:9" x14ac:dyDescent="0.35">
      <c r="A31" s="210" t="s">
        <v>190</v>
      </c>
      <c r="B31" s="206">
        <v>2000000</v>
      </c>
      <c r="C31" s="207">
        <v>1</v>
      </c>
      <c r="D31" s="211">
        <f t="shared" si="3"/>
        <v>2000000</v>
      </c>
      <c r="E31" s="208"/>
      <c r="F31" s="76"/>
      <c r="G31" s="209"/>
      <c r="H31" s="78"/>
      <c r="I31" s="478"/>
    </row>
    <row r="32" spans="1:9" x14ac:dyDescent="0.35">
      <c r="A32" s="210" t="s">
        <v>191</v>
      </c>
      <c r="B32" s="150"/>
      <c r="C32" s="79"/>
      <c r="D32" s="212">
        <f t="shared" si="3"/>
        <v>0</v>
      </c>
      <c r="E32" s="190"/>
      <c r="F32" s="33"/>
      <c r="G32" s="191"/>
      <c r="H32" s="71"/>
      <c r="I32" s="478"/>
    </row>
    <row r="33" spans="1:9" x14ac:dyDescent="0.35">
      <c r="A33" s="210" t="s">
        <v>192</v>
      </c>
      <c r="B33" s="151"/>
      <c r="C33" s="192"/>
      <c r="D33" s="33">
        <f t="shared" si="3"/>
        <v>0</v>
      </c>
      <c r="E33" s="190"/>
      <c r="F33" s="34"/>
      <c r="G33" s="193"/>
      <c r="H33" s="74"/>
      <c r="I33" s="478"/>
    </row>
    <row r="34" spans="1:9" x14ac:dyDescent="0.35">
      <c r="A34" s="210" t="s">
        <v>193</v>
      </c>
      <c r="B34" s="151"/>
      <c r="C34" s="192"/>
      <c r="D34" s="33">
        <f t="shared" si="3"/>
        <v>0</v>
      </c>
      <c r="E34" s="190"/>
      <c r="F34" s="34"/>
      <c r="G34" s="193"/>
      <c r="H34" s="74"/>
      <c r="I34" s="478"/>
    </row>
    <row r="35" spans="1:9" x14ac:dyDescent="0.35">
      <c r="A35" s="210" t="s">
        <v>194</v>
      </c>
      <c r="B35" s="151"/>
      <c r="C35" s="192"/>
      <c r="D35" s="33">
        <f t="shared" si="3"/>
        <v>0</v>
      </c>
      <c r="E35" s="190"/>
      <c r="F35" s="34"/>
      <c r="G35" s="193"/>
      <c r="H35" s="74"/>
      <c r="I35" s="478"/>
    </row>
    <row r="36" spans="1:9" x14ac:dyDescent="0.35">
      <c r="A36" s="213" t="s">
        <v>173</v>
      </c>
      <c r="B36" s="214">
        <f>SUM(B30:B35)</f>
        <v>2000000</v>
      </c>
      <c r="C36" s="215">
        <f t="shared" ref="C36:H36" si="4">SUM(C30:C35)</f>
        <v>1</v>
      </c>
      <c r="D36" s="216">
        <f t="shared" si="4"/>
        <v>2000000</v>
      </c>
      <c r="E36" s="217">
        <f t="shared" si="4"/>
        <v>0</v>
      </c>
      <c r="F36" s="218">
        <f t="shared" si="4"/>
        <v>0</v>
      </c>
      <c r="G36" s="219">
        <f t="shared" si="4"/>
        <v>0</v>
      </c>
      <c r="H36" s="220">
        <f t="shared" si="4"/>
        <v>0</v>
      </c>
      <c r="I36" s="478"/>
    </row>
    <row r="37" spans="1:9" x14ac:dyDescent="0.35">
      <c r="A37" s="201" t="s">
        <v>195</v>
      </c>
      <c r="B37" s="151"/>
      <c r="C37" s="192"/>
      <c r="D37" s="33"/>
      <c r="E37" s="190"/>
      <c r="F37" s="34"/>
      <c r="G37" s="193"/>
      <c r="H37" s="74"/>
      <c r="I37" s="478"/>
    </row>
    <row r="38" spans="1:9" x14ac:dyDescent="0.35">
      <c r="A38" s="495" t="s">
        <v>217</v>
      </c>
      <c r="B38" s="151"/>
      <c r="C38" s="192"/>
      <c r="D38" s="33">
        <f>B38*C38</f>
        <v>0</v>
      </c>
      <c r="E38" s="190"/>
      <c r="F38" s="34"/>
      <c r="G38" s="193"/>
      <c r="H38" s="74"/>
      <c r="I38" s="478"/>
    </row>
    <row r="39" spans="1:9" x14ac:dyDescent="0.35">
      <c r="A39" s="601" t="s">
        <v>197</v>
      </c>
      <c r="B39" s="151"/>
      <c r="C39" s="192"/>
      <c r="D39" s="33">
        <f>B39*C39</f>
        <v>0</v>
      </c>
      <c r="E39" s="190"/>
      <c r="F39" s="34"/>
      <c r="G39" s="193"/>
      <c r="H39" s="74"/>
      <c r="I39" s="478"/>
    </row>
    <row r="40" spans="1:9" x14ac:dyDescent="0.35">
      <c r="A40" s="210" t="s">
        <v>191</v>
      </c>
      <c r="B40" s="151"/>
      <c r="C40" s="192"/>
      <c r="D40" s="33">
        <f>B40*C40</f>
        <v>0</v>
      </c>
      <c r="E40" s="190"/>
      <c r="F40" s="34"/>
      <c r="G40" s="193"/>
      <c r="H40" s="74"/>
      <c r="I40" s="478"/>
    </row>
    <row r="41" spans="1:9" x14ac:dyDescent="0.35">
      <c r="A41" s="210" t="s">
        <v>198</v>
      </c>
      <c r="B41" s="151"/>
      <c r="C41" s="192"/>
      <c r="D41" s="33">
        <f>D39*D40</f>
        <v>0</v>
      </c>
      <c r="E41" s="190"/>
      <c r="F41" s="34"/>
      <c r="G41" s="193"/>
      <c r="H41" s="74"/>
      <c r="I41" s="478"/>
    </row>
    <row r="42" spans="1:9" x14ac:dyDescent="0.35">
      <c r="A42" s="210" t="s">
        <v>199</v>
      </c>
      <c r="B42" s="151"/>
      <c r="C42" s="192"/>
      <c r="D42" s="33">
        <f>B42*C42</f>
        <v>0</v>
      </c>
      <c r="E42" s="190"/>
      <c r="F42" s="34"/>
      <c r="G42" s="193"/>
      <c r="H42" s="74"/>
      <c r="I42" s="478"/>
    </row>
    <row r="43" spans="1:9" x14ac:dyDescent="0.35">
      <c r="A43" s="194" t="s">
        <v>173</v>
      </c>
      <c r="B43" s="214">
        <v>0</v>
      </c>
      <c r="C43" s="215">
        <v>0</v>
      </c>
      <c r="D43" s="216">
        <f t="shared" ref="D43:H43" si="5">SUM(D38:D42)</f>
        <v>0</v>
      </c>
      <c r="E43" s="217">
        <f t="shared" si="5"/>
        <v>0</v>
      </c>
      <c r="F43" s="221">
        <f t="shared" si="5"/>
        <v>0</v>
      </c>
      <c r="G43" s="222">
        <f t="shared" si="5"/>
        <v>0</v>
      </c>
      <c r="H43" s="223">
        <f t="shared" si="5"/>
        <v>0</v>
      </c>
      <c r="I43" s="224"/>
    </row>
    <row r="44" spans="1:9" x14ac:dyDescent="0.35">
      <c r="A44" s="194" t="s">
        <v>173</v>
      </c>
      <c r="B44" s="206"/>
      <c r="C44" s="207"/>
      <c r="D44" s="76"/>
      <c r="E44" s="208"/>
      <c r="F44" s="76"/>
      <c r="G44" s="209"/>
      <c r="H44" s="78"/>
      <c r="I44" s="225"/>
    </row>
    <row r="45" spans="1:9" x14ac:dyDescent="0.35">
      <c r="A45" s="63" t="s">
        <v>218</v>
      </c>
      <c r="B45" s="87">
        <f>SUM(B43,B36,B27,B21,B14,B9)</f>
        <v>2004500</v>
      </c>
      <c r="C45" s="89"/>
      <c r="D45" s="35">
        <f>SUM(D43,D36,D27,D21,D14,D9)</f>
        <v>2054000</v>
      </c>
      <c r="E45" s="226">
        <f>SUM(E33:E43)</f>
        <v>0</v>
      </c>
      <c r="F45" s="87">
        <f>SUM(F43,F36,F27,F21,F14,F9)</f>
        <v>0</v>
      </c>
      <c r="G45" s="227">
        <f>SUM(G43,G36,G27,G21,G14,G9)</f>
        <v>0</v>
      </c>
      <c r="H45" s="228">
        <f>SUM(H43,H36,H27,H21,H14,H9)</f>
        <v>0</v>
      </c>
    </row>
    <row r="46" spans="1:9" x14ac:dyDescent="0.35">
      <c r="A46" s="229" t="s">
        <v>219</v>
      </c>
      <c r="B46" s="87"/>
      <c r="C46" s="230" t="s">
        <v>220</v>
      </c>
      <c r="D46" s="233">
        <f>SUM(D45)+('3. Coûts et budget'!E81)+('3b. Coûts et budgets pluriannue'!D78)</f>
        <v>5426000</v>
      </c>
      <c r="E46" s="226">
        <f>E45+E27+E21+E14+E9</f>
        <v>0</v>
      </c>
      <c r="F46" s="87"/>
      <c r="G46" s="87"/>
      <c r="H46" s="231">
        <f>SUM(F45:H45)</f>
        <v>0</v>
      </c>
    </row>
    <row r="47" spans="1:9" x14ac:dyDescent="0.35">
      <c r="A47" s="325" t="s">
        <v>221</v>
      </c>
      <c r="B47" s="232"/>
      <c r="C47" s="326" t="s">
        <v>222</v>
      </c>
      <c r="D47" s="323">
        <f>SUM(H46)+('3b. Coûts et budgets pluriannue'!H77)+('3. Coûts et budget'!I81)</f>
        <v>600000</v>
      </c>
      <c r="E47" s="234" t="e">
        <f>E46+#REF!</f>
        <v>#REF!</v>
      </c>
      <c r="F47" s="232">
        <f>SUM((F45)/D45)</f>
        <v>0</v>
      </c>
      <c r="G47" s="235">
        <f>SUM((G45)/D45)</f>
        <v>0</v>
      </c>
      <c r="H47" s="236">
        <f>SUM((H45)/D45)</f>
        <v>0</v>
      </c>
    </row>
    <row r="48" spans="1:9" x14ac:dyDescent="0.35">
      <c r="C48" s="327" t="s">
        <v>223</v>
      </c>
      <c r="D48" s="237">
        <f>SUM(D47/D46)</f>
        <v>0.11057869517139697</v>
      </c>
      <c r="G48" t="s">
        <v>224</v>
      </c>
      <c r="H48" s="237">
        <f>SUM(F47,G47,H47)</f>
        <v>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46"/>
  <sheetViews>
    <sheetView topLeftCell="A13" workbookViewId="0">
      <selection activeCell="B28" sqref="B28"/>
    </sheetView>
  </sheetViews>
  <sheetFormatPr defaultColWidth="10.58203125" defaultRowHeight="15.5" x14ac:dyDescent="0.35"/>
  <cols>
    <col min="1" max="1" width="7.08203125" style="2" customWidth="1"/>
    <col min="2" max="2" width="49.08203125" style="2" customWidth="1"/>
    <col min="3" max="3" width="13.58203125" style="2" customWidth="1"/>
    <col min="4" max="4" width="10.58203125" style="2" customWidth="1"/>
    <col min="5" max="6" width="13" style="2" customWidth="1"/>
    <col min="7" max="7" width="12.58203125" style="2" customWidth="1"/>
    <col min="8" max="8" width="10.58203125" style="2"/>
    <col min="9" max="9" width="11" style="2" customWidth="1"/>
    <col min="10" max="10" width="11.58203125" style="2" customWidth="1"/>
    <col min="11" max="11" width="38.75" style="2" customWidth="1"/>
    <col min="12" max="12" width="43.83203125" style="2" customWidth="1"/>
    <col min="13" max="16384" width="10.58203125" style="2"/>
  </cols>
  <sheetData>
    <row r="2" spans="2:13" ht="18.5" x14ac:dyDescent="0.45">
      <c r="B2" s="1"/>
      <c r="H2" s="3"/>
      <c r="K2" s="511" t="s">
        <v>318</v>
      </c>
      <c r="L2" s="511" t="s">
        <v>0</v>
      </c>
    </row>
    <row r="3" spans="2:13" ht="18.5" x14ac:dyDescent="0.45">
      <c r="B3" s="1"/>
      <c r="H3" s="3"/>
      <c r="K3" s="516" t="s">
        <v>319</v>
      </c>
      <c r="L3" s="516" t="s">
        <v>225</v>
      </c>
      <c r="M3" s="513"/>
    </row>
    <row r="4" spans="2:13" ht="46.5" customHeight="1" x14ac:dyDescent="0.45">
      <c r="B4" s="1"/>
      <c r="H4" s="3"/>
      <c r="K4" s="516" t="s">
        <v>320</v>
      </c>
      <c r="L4" s="516" t="s">
        <v>226</v>
      </c>
      <c r="M4" s="513"/>
    </row>
    <row r="5" spans="2:13" ht="39.75" customHeight="1" x14ac:dyDescent="0.35">
      <c r="K5" s="516" t="s">
        <v>321</v>
      </c>
      <c r="L5" s="516" t="s">
        <v>227</v>
      </c>
      <c r="M5" s="513"/>
    </row>
    <row r="6" spans="2:13" ht="31" x14ac:dyDescent="0.35">
      <c r="K6" s="516" t="s">
        <v>322</v>
      </c>
      <c r="L6" s="516" t="s">
        <v>228</v>
      </c>
      <c r="M6" s="513"/>
    </row>
    <row r="7" spans="2:13" ht="62" x14ac:dyDescent="0.35">
      <c r="K7" s="516" t="s">
        <v>323</v>
      </c>
      <c r="L7" s="516" t="s">
        <v>229</v>
      </c>
      <c r="M7" s="513"/>
    </row>
    <row r="8" spans="2:13" ht="72.5" x14ac:dyDescent="0.35">
      <c r="B8" s="4" t="s">
        <v>230</v>
      </c>
      <c r="C8" s="4" t="s">
        <v>231</v>
      </c>
      <c r="D8" s="4" t="s">
        <v>232</v>
      </c>
      <c r="E8" s="4" t="s">
        <v>233</v>
      </c>
      <c r="F8" s="4" t="s">
        <v>234</v>
      </c>
      <c r="G8" s="4" t="s">
        <v>235</v>
      </c>
      <c r="H8" s="5"/>
      <c r="I8" s="5"/>
      <c r="J8" s="5"/>
      <c r="K8" s="515"/>
      <c r="L8" s="515"/>
      <c r="M8" s="513"/>
    </row>
    <row r="9" spans="2:13" x14ac:dyDescent="0.35">
      <c r="B9" s="80"/>
      <c r="C9" s="80"/>
      <c r="D9" s="80"/>
      <c r="E9" s="80"/>
      <c r="F9" s="80"/>
      <c r="G9" s="270"/>
      <c r="H9" s="5"/>
      <c r="I9" s="5"/>
      <c r="J9" s="5"/>
      <c r="K9" s="515"/>
      <c r="L9" s="515"/>
      <c r="M9" s="513"/>
    </row>
    <row r="10" spans="2:13" x14ac:dyDescent="0.35">
      <c r="B10" s="81" t="s">
        <v>164</v>
      </c>
      <c r="C10" s="82"/>
      <c r="D10" s="82"/>
      <c r="E10" s="82"/>
      <c r="F10" s="82"/>
      <c r="G10" s="271"/>
      <c r="H10" s="5"/>
      <c r="I10" s="5"/>
      <c r="J10" s="5"/>
      <c r="K10" s="515"/>
      <c r="L10" s="515"/>
      <c r="M10" s="513"/>
    </row>
    <row r="11" spans="2:13" x14ac:dyDescent="0.35">
      <c r="B11" s="82"/>
      <c r="C11" s="82"/>
      <c r="D11" s="82"/>
      <c r="E11" s="82"/>
      <c r="F11" s="82"/>
      <c r="G11" s="271"/>
      <c r="H11" s="5"/>
      <c r="I11" s="5"/>
      <c r="J11" s="5"/>
    </row>
    <row r="12" spans="2:13" s="6" customFormat="1" x14ac:dyDescent="0.35">
      <c r="B12" s="482" t="s">
        <v>236</v>
      </c>
      <c r="C12" s="83">
        <v>100000</v>
      </c>
      <c r="D12" s="97">
        <v>0.1</v>
      </c>
      <c r="E12" s="83">
        <f>C12*D12</f>
        <v>10000</v>
      </c>
      <c r="F12" s="83">
        <v>20000</v>
      </c>
      <c r="G12" s="83">
        <f>IF((C12-(E12*10))&gt;F12,(C12-(E12*10)),F12)</f>
        <v>20000</v>
      </c>
    </row>
    <row r="13" spans="2:13" x14ac:dyDescent="0.35">
      <c r="B13" s="272"/>
      <c r="C13" s="271"/>
      <c r="D13" s="273"/>
      <c r="E13" s="83"/>
      <c r="F13" s="83"/>
      <c r="G13" s="83"/>
    </row>
    <row r="14" spans="2:13" x14ac:dyDescent="0.35">
      <c r="B14" s="603" t="s">
        <v>237</v>
      </c>
      <c r="C14" s="271">
        <f>'3. Coûts et budget'!E14</f>
        <v>0</v>
      </c>
      <c r="D14" s="274">
        <v>0.3</v>
      </c>
      <c r="E14" s="271">
        <f>C14*D14</f>
        <v>0</v>
      </c>
      <c r="F14" s="275"/>
      <c r="G14" s="271">
        <f t="shared" ref="G14:G28" si="0">IF((C14-(E14*10))&gt;F14,(C14-(E14*10)),F14)</f>
        <v>0</v>
      </c>
      <c r="H14" s="5"/>
      <c r="I14" s="5"/>
      <c r="J14" s="5"/>
    </row>
    <row r="15" spans="2:13" x14ac:dyDescent="0.35">
      <c r="B15" s="603" t="s">
        <v>238</v>
      </c>
      <c r="C15" s="271">
        <f>'3. Coûts et budget'!E15</f>
        <v>0</v>
      </c>
      <c r="D15" s="274">
        <v>0.15</v>
      </c>
      <c r="E15" s="271">
        <f t="shared" ref="E15:E28" si="1">C15*D15</f>
        <v>0</v>
      </c>
      <c r="F15" s="275"/>
      <c r="G15" s="271">
        <f t="shared" si="0"/>
        <v>0</v>
      </c>
      <c r="H15" s="5"/>
      <c r="I15" s="5"/>
      <c r="J15" s="5"/>
    </row>
    <row r="16" spans="2:13" x14ac:dyDescent="0.35">
      <c r="B16" s="72" t="s">
        <v>239</v>
      </c>
      <c r="C16" s="271">
        <f>'3. Coûts et budget'!E16</f>
        <v>0</v>
      </c>
      <c r="D16" s="273">
        <v>0.2</v>
      </c>
      <c r="E16" s="271">
        <f t="shared" si="1"/>
        <v>0</v>
      </c>
      <c r="F16" s="275"/>
      <c r="G16" s="271">
        <f t="shared" si="0"/>
        <v>0</v>
      </c>
    </row>
    <row r="17" spans="2:10" x14ac:dyDescent="0.35">
      <c r="B17" s="72" t="s">
        <v>240</v>
      </c>
      <c r="C17" s="271">
        <f>'3. Coûts et budget'!E17</f>
        <v>0</v>
      </c>
      <c r="D17" s="273">
        <v>1</v>
      </c>
      <c r="E17" s="271">
        <f t="shared" si="1"/>
        <v>0</v>
      </c>
      <c r="F17" s="275"/>
      <c r="G17" s="271">
        <f t="shared" si="0"/>
        <v>0</v>
      </c>
    </row>
    <row r="18" spans="2:10" x14ac:dyDescent="0.35">
      <c r="B18" s="72" t="s">
        <v>241</v>
      </c>
      <c r="C18" s="271">
        <f>'3. Coûts et budget'!E18</f>
        <v>0</v>
      </c>
      <c r="D18" s="274">
        <v>0.3</v>
      </c>
      <c r="E18" s="271">
        <f t="shared" si="1"/>
        <v>0</v>
      </c>
      <c r="F18" s="275"/>
      <c r="G18" s="271">
        <f t="shared" si="0"/>
        <v>0</v>
      </c>
      <c r="H18" s="5"/>
      <c r="I18" s="5"/>
      <c r="J18" s="5"/>
    </row>
    <row r="19" spans="2:10" x14ac:dyDescent="0.35">
      <c r="B19" s="72" t="s">
        <v>242</v>
      </c>
      <c r="C19" s="271">
        <f>'3. Coûts et budget'!E19</f>
        <v>3000000</v>
      </c>
      <c r="D19" s="274">
        <v>0.2</v>
      </c>
      <c r="E19" s="271">
        <f t="shared" si="1"/>
        <v>600000</v>
      </c>
      <c r="F19" s="275">
        <v>0</v>
      </c>
      <c r="G19" s="271">
        <v>150000</v>
      </c>
      <c r="H19" s="5"/>
      <c r="I19" s="5"/>
      <c r="J19" s="5"/>
    </row>
    <row r="20" spans="2:10" x14ac:dyDescent="0.35">
      <c r="B20" s="72" t="s">
        <v>243</v>
      </c>
      <c r="C20" s="271">
        <f>'3. Coûts et budget'!E20</f>
        <v>0</v>
      </c>
      <c r="D20" s="274">
        <v>0.2</v>
      </c>
      <c r="E20" s="271">
        <f t="shared" si="1"/>
        <v>0</v>
      </c>
      <c r="F20" s="275"/>
      <c r="G20" s="271">
        <f t="shared" si="0"/>
        <v>0</v>
      </c>
      <c r="H20" s="5"/>
      <c r="I20" s="5"/>
      <c r="J20" s="5"/>
    </row>
    <row r="21" spans="2:10" x14ac:dyDescent="0.35">
      <c r="B21" s="72" t="s">
        <v>244</v>
      </c>
      <c r="C21" s="271">
        <f>'3. Coûts et budget'!E21</f>
        <v>0</v>
      </c>
      <c r="D21" s="273">
        <v>1</v>
      </c>
      <c r="E21" s="271">
        <f t="shared" si="1"/>
        <v>0</v>
      </c>
      <c r="F21" s="275"/>
      <c r="G21" s="271">
        <f t="shared" si="0"/>
        <v>0</v>
      </c>
    </row>
    <row r="22" spans="2:10" x14ac:dyDescent="0.35">
      <c r="B22" s="72" t="s">
        <v>245</v>
      </c>
      <c r="C22" s="271">
        <f>'3. Coûts et budget'!E22</f>
        <v>0</v>
      </c>
      <c r="D22" s="273">
        <v>1</v>
      </c>
      <c r="E22" s="271">
        <f t="shared" si="1"/>
        <v>0</v>
      </c>
      <c r="F22" s="275"/>
      <c r="G22" s="271">
        <v>15000</v>
      </c>
    </row>
    <row r="23" spans="2:10" ht="29" x14ac:dyDescent="0.35">
      <c r="B23" s="603" t="s">
        <v>246</v>
      </c>
      <c r="C23" s="271">
        <f>'3. Coûts et budget'!E23</f>
        <v>0</v>
      </c>
      <c r="D23" s="274">
        <v>0.1</v>
      </c>
      <c r="E23" s="271">
        <f t="shared" si="1"/>
        <v>0</v>
      </c>
      <c r="F23" s="275"/>
      <c r="G23" s="271">
        <f t="shared" si="0"/>
        <v>0</v>
      </c>
      <c r="H23" s="5"/>
      <c r="I23" s="5"/>
      <c r="J23" s="5"/>
    </row>
    <row r="24" spans="2:10" ht="29" x14ac:dyDescent="0.35">
      <c r="B24" s="603" t="s">
        <v>247</v>
      </c>
      <c r="C24" s="271">
        <f>'3. Coûts et budget'!E24</f>
        <v>0</v>
      </c>
      <c r="D24" s="274">
        <v>0.2</v>
      </c>
      <c r="E24" s="271">
        <f t="shared" si="1"/>
        <v>0</v>
      </c>
      <c r="F24" s="275"/>
      <c r="G24" s="271">
        <v>0</v>
      </c>
      <c r="H24" s="5"/>
      <c r="I24" s="5"/>
      <c r="J24" s="5"/>
    </row>
    <row r="25" spans="2:10" x14ac:dyDescent="0.35">
      <c r="B25" s="603" t="s">
        <v>248</v>
      </c>
      <c r="C25" s="271">
        <f>'3. Coûts et budget'!E25</f>
        <v>0</v>
      </c>
      <c r="D25" s="274">
        <v>0.3</v>
      </c>
      <c r="E25" s="271">
        <f t="shared" si="1"/>
        <v>0</v>
      </c>
      <c r="F25" s="275"/>
      <c r="G25" s="271">
        <v>0</v>
      </c>
      <c r="H25" s="5"/>
      <c r="I25" s="5"/>
      <c r="J25" s="5"/>
    </row>
    <row r="26" spans="2:10" x14ac:dyDescent="0.35">
      <c r="B26" s="603" t="s">
        <v>249</v>
      </c>
      <c r="C26" s="271">
        <f>'3. Coûts et budget'!E26</f>
        <v>0</v>
      </c>
      <c r="D26" s="274">
        <v>1</v>
      </c>
      <c r="E26" s="271">
        <f t="shared" si="1"/>
        <v>0</v>
      </c>
      <c r="F26" s="275"/>
      <c r="G26" s="271">
        <f t="shared" si="0"/>
        <v>0</v>
      </c>
      <c r="H26" s="5"/>
      <c r="I26" s="5"/>
      <c r="J26" s="5"/>
    </row>
    <row r="27" spans="2:10" x14ac:dyDescent="0.35">
      <c r="B27" s="603" t="s">
        <v>250</v>
      </c>
      <c r="C27" s="271">
        <f>'3. Coûts et budget'!E27</f>
        <v>0</v>
      </c>
      <c r="D27" s="274">
        <v>1</v>
      </c>
      <c r="E27" s="271">
        <f t="shared" si="1"/>
        <v>0</v>
      </c>
      <c r="F27" s="275"/>
      <c r="G27" s="271">
        <f t="shared" si="0"/>
        <v>0</v>
      </c>
      <c r="H27" s="5"/>
      <c r="I27" s="5"/>
      <c r="J27" s="5"/>
    </row>
    <row r="28" spans="2:10" x14ac:dyDescent="0.35">
      <c r="B28" s="72" t="s">
        <v>251</v>
      </c>
      <c r="C28" s="271">
        <f>'3. Coûts et budget'!E28</f>
        <v>0</v>
      </c>
      <c r="D28" s="274">
        <v>0.5</v>
      </c>
      <c r="E28" s="271">
        <f t="shared" si="1"/>
        <v>0</v>
      </c>
      <c r="F28" s="275"/>
      <c r="G28" s="271">
        <f t="shared" si="0"/>
        <v>0</v>
      </c>
      <c r="H28" s="5"/>
      <c r="I28" s="5"/>
      <c r="J28" s="5"/>
    </row>
    <row r="29" spans="2:10" x14ac:dyDescent="0.35">
      <c r="B29" s="272"/>
      <c r="C29" s="271"/>
      <c r="D29" s="272"/>
      <c r="E29" s="271"/>
      <c r="F29" s="271"/>
      <c r="G29" s="271"/>
    </row>
    <row r="30" spans="2:10" x14ac:dyDescent="0.35">
      <c r="B30" s="341" t="s">
        <v>29</v>
      </c>
      <c r="C30" s="340">
        <f>SUM(C14:C29)</f>
        <v>3000000</v>
      </c>
      <c r="D30" s="342"/>
      <c r="E30" s="276"/>
      <c r="F30" s="466"/>
      <c r="G30" s="340">
        <f>SUM(G14:G29)</f>
        <v>165000</v>
      </c>
    </row>
    <row r="31" spans="2:10" x14ac:dyDescent="0.35">
      <c r="B31" s="269"/>
      <c r="C31" s="277"/>
      <c r="D31" s="269"/>
      <c r="E31" s="277"/>
      <c r="F31" s="277"/>
      <c r="G31" s="269"/>
    </row>
    <row r="32" spans="2:10" x14ac:dyDescent="0.35">
      <c r="C32" s="7"/>
      <c r="E32" s="7"/>
      <c r="F32" s="7"/>
    </row>
    <row r="33" spans="3:8" x14ac:dyDescent="0.35">
      <c r="C33" s="7"/>
      <c r="E33" s="7"/>
      <c r="F33" s="7"/>
    </row>
    <row r="34" spans="3:8" x14ac:dyDescent="0.35">
      <c r="C34" s="7"/>
      <c r="E34" s="7"/>
      <c r="F34" s="7"/>
    </row>
    <row r="35" spans="3:8" x14ac:dyDescent="0.35">
      <c r="C35" s="7"/>
      <c r="E35" s="7"/>
      <c r="F35" s="7"/>
    </row>
    <row r="36" spans="3:8" x14ac:dyDescent="0.35">
      <c r="C36" s="7"/>
      <c r="E36" s="7"/>
      <c r="F36" s="7"/>
    </row>
    <row r="37" spans="3:8" x14ac:dyDescent="0.35">
      <c r="C37" s="7"/>
      <c r="E37" s="7"/>
      <c r="F37" s="7"/>
    </row>
    <row r="38" spans="3:8" x14ac:dyDescent="0.35">
      <c r="C38" s="7"/>
      <c r="E38" s="7"/>
      <c r="F38" s="7"/>
    </row>
    <row r="39" spans="3:8" x14ac:dyDescent="0.35">
      <c r="C39" s="7"/>
      <c r="E39" s="7"/>
      <c r="F39" s="7"/>
    </row>
    <row r="40" spans="3:8" x14ac:dyDescent="0.35">
      <c r="C40" s="7"/>
    </row>
    <row r="41" spans="3:8" x14ac:dyDescent="0.35">
      <c r="C41" s="7"/>
      <c r="E41" s="7"/>
      <c r="F41" s="7"/>
    </row>
    <row r="42" spans="3:8" x14ac:dyDescent="0.35">
      <c r="C42" s="7"/>
      <c r="E42" s="7"/>
      <c r="F42" s="7"/>
      <c r="H42" s="8"/>
    </row>
    <row r="43" spans="3:8" x14ac:dyDescent="0.35">
      <c r="C43" s="7"/>
      <c r="E43" s="7"/>
      <c r="F43" s="7"/>
    </row>
    <row r="44" spans="3:8" x14ac:dyDescent="0.35">
      <c r="C44" s="7"/>
      <c r="E44" s="7"/>
      <c r="F44" s="7"/>
    </row>
    <row r="45" spans="3:8" x14ac:dyDescent="0.35">
      <c r="C45" s="7"/>
      <c r="E45" s="7"/>
      <c r="F45" s="7"/>
    </row>
    <row r="46" spans="3:8" x14ac:dyDescent="0.35">
      <c r="C46" s="7"/>
      <c r="E46" s="7"/>
      <c r="F46" s="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42"/>
  <sheetViews>
    <sheetView topLeftCell="G12" workbookViewId="0">
      <selection activeCell="M15" sqref="M15"/>
    </sheetView>
  </sheetViews>
  <sheetFormatPr defaultColWidth="8.58203125" defaultRowHeight="12" x14ac:dyDescent="0.35"/>
  <cols>
    <col min="1" max="1" width="53.5" style="9" customWidth="1"/>
    <col min="2" max="9" width="14.58203125" style="9" customWidth="1"/>
    <col min="10" max="10" width="14.58203125" style="21" customWidth="1"/>
    <col min="11" max="11" width="14.58203125" style="11" customWidth="1"/>
    <col min="12" max="12" width="10.58203125" style="11" customWidth="1"/>
    <col min="13" max="13" width="37.5" style="11" customWidth="1"/>
    <col min="14" max="14" width="37" style="9" customWidth="1"/>
    <col min="15" max="18" width="10.58203125" style="9" customWidth="1"/>
    <col min="19" max="19" width="7" style="9" bestFit="1" customWidth="1"/>
    <col min="20" max="16384" width="8.58203125" style="9"/>
  </cols>
  <sheetData>
    <row r="2" spans="1:14" ht="18.5" x14ac:dyDescent="0.35">
      <c r="B2" s="10"/>
      <c r="C2" s="10"/>
      <c r="D2" s="10"/>
      <c r="E2" s="10"/>
      <c r="F2" s="10"/>
      <c r="G2" s="10"/>
      <c r="M2" s="9"/>
    </row>
    <row r="3" spans="1:14" x14ac:dyDescent="0.35">
      <c r="H3" s="21"/>
      <c r="I3" s="11"/>
      <c r="J3" s="11"/>
      <c r="L3" s="9"/>
      <c r="M3" s="9"/>
    </row>
    <row r="4" spans="1:14" x14ac:dyDescent="0.35">
      <c r="M4" s="9"/>
    </row>
    <row r="5" spans="1:14" x14ac:dyDescent="0.35">
      <c r="M5" s="9"/>
    </row>
    <row r="6" spans="1:14" x14ac:dyDescent="0.35">
      <c r="M6" s="9"/>
    </row>
    <row r="7" spans="1:14" x14ac:dyDescent="0.35">
      <c r="M7" s="9"/>
    </row>
    <row r="8" spans="1:14" x14ac:dyDescent="0.35">
      <c r="M8" s="9"/>
    </row>
    <row r="9" spans="1:14" x14ac:dyDescent="0.35">
      <c r="M9" s="9"/>
    </row>
    <row r="10" spans="1:14" x14ac:dyDescent="0.35">
      <c r="M10" s="49"/>
      <c r="N10" s="49"/>
    </row>
    <row r="11" spans="1:14" x14ac:dyDescent="0.35">
      <c r="M11" s="49"/>
      <c r="N11" s="49"/>
    </row>
    <row r="12" spans="1:14" ht="21" customHeight="1" x14ac:dyDescent="0.35">
      <c r="C12" s="93"/>
      <c r="D12" s="94"/>
      <c r="E12" s="94"/>
      <c r="F12" s="94"/>
      <c r="G12" s="26"/>
      <c r="M12" s="49"/>
      <c r="N12" s="49"/>
    </row>
    <row r="13" spans="1:14" ht="15.5" x14ac:dyDescent="0.35">
      <c r="C13" s="93"/>
      <c r="D13" s="94"/>
      <c r="E13" s="94"/>
      <c r="F13" s="94"/>
      <c r="G13" s="26"/>
      <c r="M13" s="49"/>
      <c r="N13" s="49"/>
    </row>
    <row r="14" spans="1:14" ht="15.5" x14ac:dyDescent="0.35">
      <c r="A14" s="22" t="s">
        <v>252</v>
      </c>
      <c r="B14" s="126" t="s">
        <v>253</v>
      </c>
      <c r="C14" s="126" t="s">
        <v>254</v>
      </c>
      <c r="D14" s="126" t="s">
        <v>255</v>
      </c>
      <c r="E14" s="126" t="s">
        <v>256</v>
      </c>
      <c r="F14" s="126" t="s">
        <v>257</v>
      </c>
      <c r="G14" s="126" t="s">
        <v>258</v>
      </c>
      <c r="H14" s="126" t="s">
        <v>259</v>
      </c>
      <c r="I14" s="126" t="s">
        <v>260</v>
      </c>
      <c r="J14" s="126" t="s">
        <v>261</v>
      </c>
      <c r="K14" s="126" t="s">
        <v>262</v>
      </c>
      <c r="L14" s="19"/>
      <c r="M14" s="49"/>
      <c r="N14" s="49"/>
    </row>
    <row r="15" spans="1:14" ht="15.5" x14ac:dyDescent="0.35">
      <c r="A15" s="24" t="s">
        <v>263</v>
      </c>
      <c r="B15" s="278"/>
      <c r="C15" s="278"/>
      <c r="D15" s="278"/>
      <c r="E15" s="135"/>
      <c r="F15" s="135"/>
      <c r="G15" s="135"/>
      <c r="H15" s="454"/>
      <c r="I15" s="454"/>
      <c r="J15" s="454"/>
      <c r="K15" s="454"/>
      <c r="L15" s="19"/>
      <c r="M15" s="21"/>
      <c r="N15" s="21"/>
    </row>
    <row r="16" spans="1:14" ht="15.5" x14ac:dyDescent="0.35">
      <c r="A16" s="604" t="s">
        <v>264</v>
      </c>
      <c r="B16" s="280">
        <f>'1. Production de macroalgues'!$M$21</f>
        <v>1155000</v>
      </c>
      <c r="C16" s="278">
        <f>'1. Production de macroalgues'!$M$25</f>
        <v>1155000</v>
      </c>
      <c r="D16" s="278">
        <f>'1. Production de macroalgues'!$M$26</f>
        <v>1617000.0000000002</v>
      </c>
      <c r="E16" s="278">
        <f>'1. Production de macroalgues'!$M$27</f>
        <v>1155000</v>
      </c>
      <c r="F16" s="278">
        <f>'1. Production de macroalgues'!$M$28</f>
        <v>2236080</v>
      </c>
      <c r="G16" s="278">
        <f>'1. Production de macroalgues'!$M$29</f>
        <v>1732500.0000000007</v>
      </c>
      <c r="H16" s="455">
        <f>'1. Production de macroalgues'!$M$30</f>
        <v>1732500.0000000007</v>
      </c>
      <c r="I16" s="455">
        <f>'1. Production de macroalgues'!$M$31</f>
        <v>577500</v>
      </c>
      <c r="J16" s="455">
        <f>'1. Production de macroalgues'!$M$32</f>
        <v>1201200</v>
      </c>
      <c r="K16" s="455">
        <f>'1. Production de macroalgues'!$M$33</f>
        <v>577500</v>
      </c>
      <c r="L16" s="19"/>
      <c r="M16" s="21"/>
      <c r="N16" s="21"/>
    </row>
    <row r="17" spans="1:14" ht="15.5" x14ac:dyDescent="0.35">
      <c r="A17" s="604" t="s">
        <v>265</v>
      </c>
      <c r="B17" s="280">
        <f>'1. Production de poissons à nag'!$Q$24</f>
        <v>3157387.3350000004</v>
      </c>
      <c r="C17" s="278">
        <f>'1. Production de poissons à nag'!$N$28</f>
        <v>2094750</v>
      </c>
      <c r="D17" s="278">
        <f>'1. Production de poissons à nag'!$N$29</f>
        <v>239400</v>
      </c>
      <c r="E17" s="278">
        <f>'1. Production de poissons à nag'!$N$30</f>
        <v>2992500</v>
      </c>
      <c r="F17" s="278">
        <f>'1. Production de poissons à nag'!$N$31</f>
        <v>1433250</v>
      </c>
      <c r="G17" s="278">
        <f>'1. Production de poissons à nag'!$N$32</f>
        <v>3750600</v>
      </c>
      <c r="H17" s="455">
        <f>'1. Production de poissons à nag'!$N$33</f>
        <v>263595.36</v>
      </c>
      <c r="I17" s="455">
        <f>'1. Production de poissons à nag'!$N$34</f>
        <v>3750600</v>
      </c>
      <c r="J17" s="455">
        <f>'1. Production de poissons à nag'!$N$35</f>
        <v>3750600</v>
      </c>
      <c r="K17" s="455">
        <f>'1. Production de poissons à nag'!$N$36</f>
        <v>3750600</v>
      </c>
      <c r="L17" s="19"/>
      <c r="M17" s="21"/>
      <c r="N17" s="21"/>
    </row>
    <row r="18" spans="1:14" ht="15.5" x14ac:dyDescent="0.35">
      <c r="A18" s="604" t="s">
        <v>266</v>
      </c>
      <c r="B18" s="280">
        <f>'1. Production de mollusques et '!$G$21</f>
        <v>31500</v>
      </c>
      <c r="C18" s="278">
        <f>'1. Production de mollusques et '!$G$26</f>
        <v>7312.5</v>
      </c>
      <c r="D18" s="278">
        <f>'1. Production de mollusques et '!$G$27</f>
        <v>7312.5</v>
      </c>
      <c r="E18" s="278">
        <f>'1. Production de mollusques et '!$G$28</f>
        <v>7312.5</v>
      </c>
      <c r="F18" s="278">
        <f>'1. Production de mollusques et '!$G$29</f>
        <v>7312.5</v>
      </c>
      <c r="G18" s="278">
        <f>'1. Production de mollusques et '!$G$30</f>
        <v>41437.5</v>
      </c>
      <c r="H18" s="455">
        <f>'1. Production de mollusques et '!$G$31</f>
        <v>7312.5</v>
      </c>
      <c r="I18" s="455">
        <f>'1. Production de mollusques et '!$G$32</f>
        <v>7312.5</v>
      </c>
      <c r="J18" s="455">
        <f>'1. Production de mollusques et '!$G$33</f>
        <v>4874999.5124999993</v>
      </c>
      <c r="K18" s="455">
        <f>'1. Production de mollusques et '!$G$34</f>
        <v>7312.5</v>
      </c>
      <c r="L18" s="19"/>
      <c r="M18" s="21"/>
      <c r="N18" s="21"/>
    </row>
    <row r="19" spans="1:14" ht="15.5" x14ac:dyDescent="0.35">
      <c r="A19" s="604" t="s">
        <v>267</v>
      </c>
      <c r="B19" s="280">
        <v>0</v>
      </c>
      <c r="C19" s="278">
        <f t="shared" ref="C19:K19" si="0">B19*(1+$B$27)</f>
        <v>0</v>
      </c>
      <c r="D19" s="278">
        <f t="shared" si="0"/>
        <v>0</v>
      </c>
      <c r="E19" s="278">
        <f t="shared" si="0"/>
        <v>0</v>
      </c>
      <c r="F19" s="278">
        <f t="shared" si="0"/>
        <v>0</v>
      </c>
      <c r="G19" s="278">
        <f t="shared" si="0"/>
        <v>0</v>
      </c>
      <c r="H19" s="278">
        <f t="shared" si="0"/>
        <v>0</v>
      </c>
      <c r="I19" s="278">
        <f t="shared" si="0"/>
        <v>0</v>
      </c>
      <c r="J19" s="278">
        <f t="shared" si="0"/>
        <v>0</v>
      </c>
      <c r="K19" s="278">
        <f t="shared" si="0"/>
        <v>0</v>
      </c>
      <c r="L19" s="19"/>
      <c r="M19" s="21"/>
      <c r="N19" s="21"/>
    </row>
    <row r="20" spans="1:14" ht="15.5" x14ac:dyDescent="0.35">
      <c r="A20" s="60" t="s">
        <v>268</v>
      </c>
      <c r="B20" s="25">
        <f t="shared" ref="B20:K20" si="1">SUM(B15:B19)</f>
        <v>4343887.3350000009</v>
      </c>
      <c r="C20" s="25">
        <f t="shared" si="1"/>
        <v>3257062.5</v>
      </c>
      <c r="D20" s="25">
        <f t="shared" si="1"/>
        <v>1863712.5000000002</v>
      </c>
      <c r="E20" s="25">
        <f t="shared" si="1"/>
        <v>4154812.5</v>
      </c>
      <c r="F20" s="25">
        <f t="shared" si="1"/>
        <v>3676642.5</v>
      </c>
      <c r="G20" s="25">
        <f t="shared" si="1"/>
        <v>5524537.5000000009</v>
      </c>
      <c r="H20" s="25">
        <f t="shared" si="1"/>
        <v>2003407.8600000008</v>
      </c>
      <c r="I20" s="25">
        <f t="shared" si="1"/>
        <v>4335412.5</v>
      </c>
      <c r="J20" s="25">
        <f t="shared" si="1"/>
        <v>9826799.5124999993</v>
      </c>
      <c r="K20" s="25">
        <f t="shared" si="1"/>
        <v>4335412.5</v>
      </c>
      <c r="L20" s="19"/>
      <c r="M20" s="21"/>
      <c r="N20" s="21"/>
    </row>
    <row r="21" spans="1:14" ht="15.5" x14ac:dyDescent="0.35">
      <c r="A21" s="23"/>
      <c r="B21" s="25"/>
      <c r="C21" s="25"/>
      <c r="D21" s="25"/>
      <c r="E21" s="25"/>
      <c r="F21" s="25"/>
      <c r="G21" s="25"/>
      <c r="H21" s="25"/>
      <c r="I21" s="25"/>
      <c r="J21" s="25"/>
      <c r="K21" s="25"/>
      <c r="L21" s="19"/>
      <c r="M21" s="21"/>
      <c r="N21" s="21"/>
    </row>
    <row r="22" spans="1:14" ht="15.5" x14ac:dyDescent="0.35">
      <c r="A22" s="24" t="s">
        <v>269</v>
      </c>
      <c r="B22" s="278"/>
      <c r="C22" s="278"/>
      <c r="D22" s="278"/>
      <c r="E22" s="135"/>
      <c r="F22" s="135"/>
      <c r="G22" s="135"/>
      <c r="H22" s="135"/>
      <c r="I22" s="135"/>
      <c r="J22" s="135"/>
      <c r="K22" s="135"/>
      <c r="L22" s="19"/>
      <c r="M22" s="21"/>
      <c r="N22" s="21"/>
    </row>
    <row r="23" spans="1:14" ht="15.5" x14ac:dyDescent="0.35">
      <c r="A23" s="604" t="s">
        <v>270</v>
      </c>
      <c r="B23" s="278">
        <f>'3. Coûts et budget'!E80+'4. Coûts opérationnels et budge'!D45</f>
        <v>2126000</v>
      </c>
      <c r="C23" s="339">
        <f>(B23*B28)+B23</f>
        <v>2168520</v>
      </c>
      <c r="D23" s="278">
        <f>(C23*B28)+C23</f>
        <v>2211890.4</v>
      </c>
      <c r="E23" s="278">
        <f t="shared" ref="E23:K23" si="2">D23*(1+$B$28)</f>
        <v>2256128.2080000001</v>
      </c>
      <c r="F23" s="278">
        <f t="shared" si="2"/>
        <v>2301250.7721600002</v>
      </c>
      <c r="G23" s="278">
        <f t="shared" si="2"/>
        <v>2347275.7876032004</v>
      </c>
      <c r="H23" s="278">
        <f t="shared" si="2"/>
        <v>2394221.3033552645</v>
      </c>
      <c r="I23" s="278">
        <f t="shared" si="2"/>
        <v>2442105.72942237</v>
      </c>
      <c r="J23" s="278">
        <f t="shared" si="2"/>
        <v>2490947.8440108174</v>
      </c>
      <c r="K23" s="278">
        <f t="shared" si="2"/>
        <v>2540766.8008910338</v>
      </c>
      <c r="L23" s="19"/>
      <c r="M23" s="21"/>
      <c r="N23" s="21"/>
    </row>
    <row r="24" spans="1:14" ht="15.5" x14ac:dyDescent="0.35">
      <c r="A24" s="61" t="s">
        <v>271</v>
      </c>
      <c r="B24" s="59">
        <f t="shared" ref="B24:K24" si="3">SUM(B22:B23)</f>
        <v>2126000</v>
      </c>
      <c r="C24" s="59">
        <f t="shared" si="3"/>
        <v>2168520</v>
      </c>
      <c r="D24" s="59">
        <f t="shared" si="3"/>
        <v>2211890.4</v>
      </c>
      <c r="E24" s="59">
        <f t="shared" si="3"/>
        <v>2256128.2080000001</v>
      </c>
      <c r="F24" s="59">
        <f t="shared" si="3"/>
        <v>2301250.7721600002</v>
      </c>
      <c r="G24" s="59">
        <f t="shared" si="3"/>
        <v>2347275.7876032004</v>
      </c>
      <c r="H24" s="59">
        <f t="shared" si="3"/>
        <v>2394221.3033552645</v>
      </c>
      <c r="I24" s="59">
        <f t="shared" si="3"/>
        <v>2442105.72942237</v>
      </c>
      <c r="J24" s="59">
        <f t="shared" si="3"/>
        <v>2490947.8440108174</v>
      </c>
      <c r="K24" s="59">
        <f t="shared" si="3"/>
        <v>2540766.8008910338</v>
      </c>
      <c r="L24" s="19"/>
    </row>
    <row r="25" spans="1:14" ht="15.5" x14ac:dyDescent="0.35">
      <c r="A25" s="58" t="s">
        <v>272</v>
      </c>
      <c r="B25" s="59">
        <f t="shared" ref="B25:K25" si="4">B20-B24</f>
        <v>2217887.3350000009</v>
      </c>
      <c r="C25" s="59">
        <f t="shared" si="4"/>
        <v>1088542.5</v>
      </c>
      <c r="D25" s="59">
        <f t="shared" si="4"/>
        <v>-348177.89999999967</v>
      </c>
      <c r="E25" s="59">
        <f t="shared" si="4"/>
        <v>1898684.2919999999</v>
      </c>
      <c r="F25" s="59">
        <f t="shared" si="4"/>
        <v>1375391.7278399998</v>
      </c>
      <c r="G25" s="59">
        <f t="shared" si="4"/>
        <v>3177261.7123968005</v>
      </c>
      <c r="H25" s="59">
        <f t="shared" si="4"/>
        <v>-390813.44335526368</v>
      </c>
      <c r="I25" s="59">
        <f t="shared" si="4"/>
        <v>1893306.77057763</v>
      </c>
      <c r="J25" s="59">
        <f t="shared" si="4"/>
        <v>7335851.6684891824</v>
      </c>
      <c r="K25" s="59">
        <f t="shared" si="4"/>
        <v>1794645.6991089662</v>
      </c>
      <c r="L25" s="19"/>
    </row>
    <row r="26" spans="1:14" ht="15.5" x14ac:dyDescent="0.35">
      <c r="A26" s="279"/>
      <c r="B26" s="278"/>
      <c r="C26" s="278"/>
      <c r="D26" s="278"/>
      <c r="E26" s="135"/>
      <c r="F26" s="135"/>
      <c r="G26" s="135"/>
      <c r="H26" s="135"/>
      <c r="I26" s="135"/>
      <c r="J26" s="135"/>
      <c r="K26" s="135"/>
      <c r="L26" s="19"/>
    </row>
    <row r="27" spans="1:14" ht="15.5" x14ac:dyDescent="0.35">
      <c r="A27" s="605" t="s">
        <v>273</v>
      </c>
      <c r="B27" s="62">
        <v>0.02</v>
      </c>
      <c r="C27" s="278"/>
      <c r="D27" s="278"/>
      <c r="E27" s="135"/>
      <c r="F27" s="135"/>
      <c r="G27" s="135"/>
      <c r="H27" s="135"/>
      <c r="I27" s="135"/>
      <c r="J27" s="135"/>
      <c r="K27" s="135"/>
      <c r="L27" s="19"/>
    </row>
    <row r="28" spans="1:14" ht="15.5" x14ac:dyDescent="0.35">
      <c r="A28" s="605" t="s">
        <v>274</v>
      </c>
      <c r="B28" s="62">
        <v>0.02</v>
      </c>
      <c r="C28" s="278"/>
      <c r="D28" s="278"/>
      <c r="E28" s="135"/>
      <c r="F28" s="135"/>
      <c r="G28" s="135"/>
      <c r="H28" s="135"/>
      <c r="I28" s="135"/>
      <c r="J28" s="135"/>
      <c r="K28" s="135"/>
      <c r="L28" s="19"/>
    </row>
    <row r="29" spans="1:14" ht="15.5" x14ac:dyDescent="0.35">
      <c r="A29" s="23" t="s">
        <v>275</v>
      </c>
      <c r="B29" s="278"/>
      <c r="C29" s="278"/>
      <c r="D29" s="135"/>
      <c r="E29" s="135"/>
      <c r="F29" s="135"/>
      <c r="H29" s="135"/>
      <c r="I29" s="135"/>
      <c r="J29" s="135"/>
      <c r="K29" s="135"/>
      <c r="L29" s="19"/>
    </row>
    <row r="30" spans="1:14" ht="15.5" x14ac:dyDescent="0.35">
      <c r="A30" s="604" t="s">
        <v>276</v>
      </c>
      <c r="B30" s="278"/>
      <c r="C30" s="278"/>
      <c r="D30" s="135"/>
      <c r="E30" s="135"/>
      <c r="F30" s="135"/>
      <c r="H30" s="135"/>
      <c r="I30" s="135"/>
      <c r="J30" s="135"/>
      <c r="K30" s="135"/>
      <c r="L30" s="19"/>
    </row>
    <row r="31" spans="1:14" ht="15.5" x14ac:dyDescent="0.35">
      <c r="A31" s="281" t="s">
        <v>277</v>
      </c>
      <c r="B31" s="279"/>
      <c r="C31" s="278"/>
      <c r="D31" s="278"/>
      <c r="E31" s="278"/>
      <c r="F31" s="135"/>
      <c r="H31" s="135"/>
      <c r="I31" s="135"/>
      <c r="J31" s="135"/>
      <c r="K31" s="135"/>
      <c r="L31" s="19"/>
    </row>
    <row r="32" spans="1:14" ht="15.5" x14ac:dyDescent="0.35">
      <c r="A32" s="281">
        <v>1</v>
      </c>
      <c r="B32" s="279"/>
      <c r="C32" s="278"/>
      <c r="D32" s="278"/>
      <c r="E32" s="278"/>
      <c r="F32" s="135"/>
      <c r="H32" s="135"/>
      <c r="I32" s="135"/>
      <c r="J32" s="135"/>
      <c r="K32" s="135"/>
      <c r="L32" s="19"/>
    </row>
    <row r="33" spans="1:12" ht="15.5" x14ac:dyDescent="0.35">
      <c r="A33" s="281">
        <v>2</v>
      </c>
      <c r="B33" s="279"/>
      <c r="C33" s="278"/>
      <c r="D33" s="278"/>
      <c r="E33" s="278"/>
      <c r="F33" s="135"/>
      <c r="H33" s="135"/>
      <c r="I33" s="135"/>
      <c r="J33" s="135"/>
      <c r="K33" s="135"/>
      <c r="L33" s="19"/>
    </row>
    <row r="34" spans="1:12" ht="15.5" x14ac:dyDescent="0.35">
      <c r="A34" s="281">
        <v>3</v>
      </c>
      <c r="B34" s="279"/>
      <c r="C34" s="278"/>
      <c r="D34" s="278"/>
      <c r="E34" s="278"/>
      <c r="F34" s="135"/>
      <c r="H34" s="135"/>
      <c r="I34" s="135"/>
      <c r="J34" s="135"/>
      <c r="K34" s="135"/>
      <c r="L34" s="19"/>
    </row>
    <row r="35" spans="1:12" ht="15.5" x14ac:dyDescent="0.35">
      <c r="A35" s="606" t="s">
        <v>278</v>
      </c>
      <c r="B35" s="279"/>
      <c r="C35" s="278"/>
      <c r="D35" s="278"/>
      <c r="E35" s="278"/>
      <c r="F35" s="135"/>
      <c r="H35" s="135"/>
      <c r="I35" s="135"/>
      <c r="J35" s="135"/>
      <c r="K35" s="135"/>
      <c r="L35" s="19"/>
    </row>
    <row r="36" spans="1:12" ht="15.5" x14ac:dyDescent="0.35">
      <c r="A36" s="281">
        <v>1</v>
      </c>
      <c r="B36" s="279"/>
      <c r="C36" s="278"/>
      <c r="D36" s="278"/>
      <c r="E36" s="278"/>
      <c r="F36" s="135"/>
      <c r="H36" s="135"/>
      <c r="I36" s="135"/>
      <c r="J36" s="135"/>
      <c r="K36" s="135"/>
      <c r="L36" s="19"/>
    </row>
    <row r="37" spans="1:12" ht="15.5" x14ac:dyDescent="0.35">
      <c r="A37" s="281">
        <v>2</v>
      </c>
      <c r="B37" s="279"/>
      <c r="C37" s="278"/>
      <c r="D37" s="278"/>
      <c r="E37" s="278"/>
      <c r="F37" s="135"/>
      <c r="G37" s="135"/>
      <c r="H37" s="135"/>
      <c r="I37" s="135"/>
      <c r="J37" s="135"/>
      <c r="K37" s="135"/>
      <c r="L37" s="19"/>
    </row>
    <row r="38" spans="1:12" ht="15.5" x14ac:dyDescent="0.35">
      <c r="A38" s="281">
        <v>3</v>
      </c>
      <c r="B38" s="19"/>
      <c r="C38" s="26"/>
      <c r="D38" s="27"/>
      <c r="E38" s="27"/>
      <c r="F38" s="27"/>
      <c r="G38" s="19"/>
      <c r="H38" s="19"/>
      <c r="I38" s="19"/>
      <c r="J38" s="19"/>
      <c r="K38" s="19"/>
      <c r="L38" s="19"/>
    </row>
    <row r="39" spans="1:12" ht="15.5" x14ac:dyDescent="0.35">
      <c r="B39" s="19"/>
      <c r="C39" s="26"/>
      <c r="D39" s="27"/>
      <c r="E39" s="27"/>
      <c r="F39" s="27"/>
      <c r="G39" s="19"/>
      <c r="H39" s="19"/>
      <c r="I39" s="19"/>
      <c r="J39" s="19"/>
      <c r="K39" s="19"/>
      <c r="L39" s="19"/>
    </row>
    <row r="40" spans="1:12" x14ac:dyDescent="0.35">
      <c r="C40" s="21"/>
      <c r="D40" s="11"/>
      <c r="E40" s="11"/>
      <c r="F40" s="11"/>
      <c r="J40" s="9"/>
      <c r="K40" s="9"/>
      <c r="L40" s="9"/>
    </row>
    <row r="41" spans="1:12" x14ac:dyDescent="0.35">
      <c r="C41" s="21"/>
      <c r="D41" s="11"/>
      <c r="E41" s="11"/>
      <c r="F41" s="11"/>
      <c r="J41" s="9"/>
      <c r="K41" s="9"/>
      <c r="L41" s="9"/>
    </row>
    <row r="42" spans="1:12" x14ac:dyDescent="0.35">
      <c r="C42" s="21"/>
      <c r="D42" s="11"/>
      <c r="E42" s="11"/>
      <c r="F42" s="11"/>
      <c r="J42" s="9"/>
      <c r="K42" s="9"/>
      <c r="L42" s="9"/>
    </row>
  </sheetData>
  <phoneticPr fontId="13" type="noConversion"/>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855A17E04B4A4AB36F9BA0A8A0CD52" ma:contentTypeVersion="18" ma:contentTypeDescription="Create a new document." ma:contentTypeScope="" ma:versionID="d3d668d7d894dd40c7a69d8a6d717110">
  <xsd:schema xmlns:xsd="http://www.w3.org/2001/XMLSchema" xmlns:xs="http://www.w3.org/2001/XMLSchema" xmlns:p="http://schemas.microsoft.com/office/2006/metadata/properties" xmlns:ns2="e4cfad30-7b55-4d0d-a30b-bc266c42ba5b" xmlns:ns3="fb7fd611-a44f-4f4f-996d-7781253d1055" targetNamespace="http://schemas.microsoft.com/office/2006/metadata/properties" ma:root="true" ma:fieldsID="4b092cbc690cfad828858b0784fe5259" ns2:_="" ns3:_="">
    <xsd:import namespace="e4cfad30-7b55-4d0d-a30b-bc266c42ba5b"/>
    <xsd:import namespace="fb7fd611-a44f-4f4f-996d-7781253d10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cfad30-7b55-4d0d-a30b-bc266c42ba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06eb4e-de1f-4da2-b98c-adfe7028fe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7fd611-a44f-4f4f-996d-7781253d105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d822bd6-5631-4adc-9add-b50df4f70344}" ma:internalName="TaxCatchAll" ma:showField="CatchAllData" ma:web="fb7fd611-a44f-4f4f-996d-7781253d10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7fd611-a44f-4f4f-996d-7781253d1055" xsi:nil="true"/>
    <lcf76f155ced4ddcb4097134ff3c332f xmlns="e4cfad30-7b55-4d0d-a30b-bc266c42ba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9E9EC8-0DCE-4E89-B6D9-76698FEA3FD5}">
  <ds:schemaRefs>
    <ds:schemaRef ds:uri="http://schemas.microsoft.com/sharepoint/v3/contenttype/forms"/>
  </ds:schemaRefs>
</ds:datastoreItem>
</file>

<file path=customXml/itemProps2.xml><?xml version="1.0" encoding="utf-8"?>
<ds:datastoreItem xmlns:ds="http://schemas.openxmlformats.org/officeDocument/2006/customXml" ds:itemID="{5DE077DC-4167-48CA-9EF1-380390F46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cfad30-7b55-4d0d-a30b-bc266c42ba5b"/>
    <ds:schemaRef ds:uri="fb7fd611-a44f-4f4f-996d-7781253d1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E6F2CA-364F-4C4B-B17D-291C4DE411B9}">
  <ds:schemaRefs>
    <ds:schemaRef ds:uri="http://schemas.microsoft.com/office/2006/metadata/properties"/>
    <ds:schemaRef ds:uri="http://schemas.microsoft.com/office/infopath/2007/PartnerControls"/>
    <ds:schemaRef ds:uri="fb7fd611-a44f-4f4f-996d-7781253d1055"/>
    <ds:schemaRef ds:uri="e4cfad30-7b55-4d0d-a30b-bc266c42ba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 Production de mollusques et </vt:lpstr>
      <vt:lpstr>1. Production de poissons à nag</vt:lpstr>
      <vt:lpstr>1. Production de macroalgues</vt:lpstr>
      <vt:lpstr>2. Capacité et formation</vt:lpstr>
      <vt:lpstr>3. Coûts et budget</vt:lpstr>
      <vt:lpstr>3b. Coûts et budgets pluriannue</vt:lpstr>
      <vt:lpstr>4. Coûts opérationnels et budge</vt:lpstr>
      <vt:lpstr>5. Amortissement des actifs</vt:lpstr>
      <vt:lpstr>6. Estimations de projet</vt:lpstr>
      <vt:lpstr>7. Évaluation de projet (TRI)</vt:lpstr>
      <vt:lpstr>8. Emplois</vt:lpstr>
      <vt:lpstr>9. Plan de travail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Cheng, Jane (DFO/MPO)</cp:lastModifiedBy>
  <cp:revision/>
  <dcterms:created xsi:type="dcterms:W3CDTF">2020-11-28T00:57:26Z</dcterms:created>
  <dcterms:modified xsi:type="dcterms:W3CDTF">2024-10-16T21:49:41Z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0x01010055855A17E04B4A4AB36F9BA0A8A0CD52</vt:lpwstr>
  </property>
  <property fmtid="{D5CDD505-2E9C-101B-9397-08002B2CF9AE}" pid="3" name="MSIP_Label_1bfb733f-faef-464c-9b6d-731b56f94973_Enabled">
    <vt:lpwstr>true</vt:lpwstr>
  </property>
  <property fmtid="{D5CDD505-2E9C-101B-9397-08002B2CF9AE}" pid="4" name="MSIP_Label_1bfb733f-faef-464c-9b6d-731b56f94973_SetDate">
    <vt:lpwstr>2021-01-12T19:26:53Z</vt:lpwstr>
  </property>
  <property fmtid="{D5CDD505-2E9C-101B-9397-08002B2CF9AE}" pid="5" name="MSIP_Label_1bfb733f-faef-464c-9b6d-731b56f94973_Method">
    <vt:lpwstr>Standard</vt:lpwstr>
  </property>
  <property fmtid="{D5CDD505-2E9C-101B-9397-08002B2CF9AE}" pid="6" name="MSIP_Label_1bfb733f-faef-464c-9b6d-731b56f94973_Name">
    <vt:lpwstr>Unclass - Non-Classifié</vt:lpwstr>
  </property>
  <property fmtid="{D5CDD505-2E9C-101B-9397-08002B2CF9AE}" pid="7" name="MSIP_Label_1bfb733f-faef-464c-9b6d-731b56f94973_SiteId">
    <vt:lpwstr>1594fdae-a1d9-4405-915d-011467234338</vt:lpwstr>
  </property>
  <property fmtid="{D5CDD505-2E9C-101B-9397-08002B2CF9AE}" pid="8" name="MSIP_Label_1bfb733f-faef-464c-9b6d-731b56f94973_ActionId">
    <vt:lpwstr>1107477b-33f6-453f-aaea-0000a13ddd7f</vt:lpwstr>
  </property>
  <property fmtid="{D5CDD505-2E9C-101B-9397-08002B2CF9AE}" pid="9" name="MediaServiceImageTags">
    <vt:lpwstr/>
  </property>
  <property fmtid="{D5CDD505-2E9C-101B-9397-08002B2CF9AE}" pid="10" name="MSIP_Label_834ed4f5-eae4-40c7-82be-b1cdf720a1b9_Enabled">
    <vt:lpwstr>true</vt:lpwstr>
  </property>
  <property fmtid="{D5CDD505-2E9C-101B-9397-08002B2CF9AE}" pid="11" name="MSIP_Label_834ed4f5-eae4-40c7-82be-b1cdf720a1b9_SetDate">
    <vt:lpwstr>2024-09-23T13:51:13Z</vt:lpwstr>
  </property>
  <property fmtid="{D5CDD505-2E9C-101B-9397-08002B2CF9AE}" pid="12" name="MSIP_Label_834ed4f5-eae4-40c7-82be-b1cdf720a1b9_Method">
    <vt:lpwstr>Standard</vt:lpwstr>
  </property>
  <property fmtid="{D5CDD505-2E9C-101B-9397-08002B2CF9AE}" pid="13" name="MSIP_Label_834ed4f5-eae4-40c7-82be-b1cdf720a1b9_Name">
    <vt:lpwstr>Unclassified - Non classifié</vt:lpwstr>
  </property>
  <property fmtid="{D5CDD505-2E9C-101B-9397-08002B2CF9AE}" pid="14" name="MSIP_Label_834ed4f5-eae4-40c7-82be-b1cdf720a1b9_SiteId">
    <vt:lpwstr>e0d54a3c-7bbe-4a64-9d46-f9f84a41c833</vt:lpwstr>
  </property>
  <property fmtid="{D5CDD505-2E9C-101B-9397-08002B2CF9AE}" pid="15" name="MSIP_Label_834ed4f5-eae4-40c7-82be-b1cdf720a1b9_ActionId">
    <vt:lpwstr>4084dba6-a900-4ffc-a96a-6905d45c893f</vt:lpwstr>
  </property>
  <property fmtid="{D5CDD505-2E9C-101B-9397-08002B2CF9AE}" pid="16" name="MSIP_Label_834ed4f5-eae4-40c7-82be-b1cdf720a1b9_ContentBits">
    <vt:lpwstr>0</vt:lpwstr>
  </property>
</Properties>
</file>